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tabRatio="961" activeTab="0"/>
  </bookViews>
  <sheets>
    <sheet name="tabella" sheetId="1" r:id="rId1"/>
    <sheet name="GLB" sheetId="2" r:id="rId2"/>
    <sheet name="Santé" sheetId="3" r:id="rId3"/>
    <sheet name="HFTK" sheetId="4" r:id="rId4"/>
    <sheet name="Amazonok és Titánok" sheetId="5" r:id="rId5"/>
    <sheet name="Kinizsi" sheetId="6" r:id="rId6"/>
    <sheet name="NKM Elektromos" sheetId="7" r:id="rId7"/>
    <sheet name="Anro ker" sheetId="8" r:id="rId8"/>
    <sheet name="Tápé" sheetId="9" r:id="rId9"/>
    <sheet name="Gumigyár" sheetId="10" r:id="rId10"/>
    <sheet name="Battancs Transz" sheetId="11" r:id="rId11"/>
    <sheet name="Kék Vércsék" sheetId="12" r:id="rId12"/>
    <sheet name="Seniorok" sheetId="13" r:id="rId13"/>
    <sheet name="Euroteke" sheetId="14" r:id="rId14"/>
    <sheet name="Postás" sheetId="15" r:id="rId15"/>
  </sheets>
  <definedNames/>
  <calcPr fullCalcOnLoad="1"/>
</workbook>
</file>

<file path=xl/comments6.xml><?xml version="1.0" encoding="utf-8"?>
<comments xmlns="http://schemas.openxmlformats.org/spreadsheetml/2006/main">
  <authors>
    <author>Windows-felhaszn?l?</author>
  </authors>
  <commentList>
    <comment ref="C33" authorId="0">
      <text>
        <r>
          <rPr>
            <sz val="9"/>
            <rFont val="Segoe UI"/>
            <family val="0"/>
          </rPr>
          <t xml:space="preserve">Sérülés miatt, csak 70 dobást teljesített.
</t>
        </r>
      </text>
    </comment>
  </commentList>
</comments>
</file>

<file path=xl/sharedStrings.xml><?xml version="1.0" encoding="utf-8"?>
<sst xmlns="http://schemas.openxmlformats.org/spreadsheetml/2006/main" count="1737" uniqueCount="266">
  <si>
    <t>1. Forduló</t>
  </si>
  <si>
    <t>2. Forduló</t>
  </si>
  <si>
    <t>3. Forduló</t>
  </si>
  <si>
    <t>4. Forduló</t>
  </si>
  <si>
    <t>5. Forduló</t>
  </si>
  <si>
    <t>6. Forduló</t>
  </si>
  <si>
    <t>7. Forduló</t>
  </si>
  <si>
    <t>8. Forduló</t>
  </si>
  <si>
    <t>9. Forduló</t>
  </si>
  <si>
    <t>10. Forduló</t>
  </si>
  <si>
    <t>11. Forduló</t>
  </si>
  <si>
    <t>12. Forduló</t>
  </si>
  <si>
    <t>13. Forduló</t>
  </si>
  <si>
    <t>Tápé</t>
  </si>
  <si>
    <t>Anro Ker</t>
  </si>
  <si>
    <t>Postás</t>
  </si>
  <si>
    <t>Santé</t>
  </si>
  <si>
    <t>Amazonok</t>
  </si>
  <si>
    <t>Ellenfél</t>
  </si>
  <si>
    <t>Kinizsi</t>
  </si>
  <si>
    <t>Dobók</t>
  </si>
  <si>
    <t>mérkőzés eredménye</t>
  </si>
  <si>
    <t>ellenfél</t>
  </si>
  <si>
    <t>Össz. dobott fa</t>
  </si>
  <si>
    <t>fa különbség</t>
  </si>
  <si>
    <t>Olajos Mihály</t>
  </si>
  <si>
    <t>Kaufmann Zoltán</t>
  </si>
  <si>
    <t>Gyuris Gábor</t>
  </si>
  <si>
    <t>Pontfogók jelölése</t>
  </si>
  <si>
    <t>Vidács István</t>
  </si>
  <si>
    <t>Mészáros Mihály</t>
  </si>
  <si>
    <t>Teimel Zoltán</t>
  </si>
  <si>
    <t>Retek Ferenc</t>
  </si>
  <si>
    <t>Ábrahám László</t>
  </si>
  <si>
    <t>Ráczné Erzsi</t>
  </si>
  <si>
    <t>Nagy József</t>
  </si>
  <si>
    <t>Mogyorósi László</t>
  </si>
  <si>
    <t>Kónya János</t>
  </si>
  <si>
    <t>Papp László</t>
  </si>
  <si>
    <t>Török Gábor</t>
  </si>
  <si>
    <t>Csanádiné Ari</t>
  </si>
  <si>
    <t>Pallagi János</t>
  </si>
  <si>
    <t>Pallaginé Piroska</t>
  </si>
  <si>
    <t>Ohátné Böbe</t>
  </si>
  <si>
    <t>Óhidy István</t>
  </si>
  <si>
    <t>Moráth László</t>
  </si>
  <si>
    <t>Jaksa Tibor</t>
  </si>
  <si>
    <t>Balogh László</t>
  </si>
  <si>
    <t>Naschitz Károly</t>
  </si>
  <si>
    <t>Zsódi Imre</t>
  </si>
  <si>
    <t>Lázár János</t>
  </si>
  <si>
    <t>Ifj. Bogdán Gábor</t>
  </si>
  <si>
    <t>Péter Csaba</t>
  </si>
  <si>
    <t>Bodócsi László</t>
  </si>
  <si>
    <t>Mladin István</t>
  </si>
  <si>
    <t>Papp Tamás</t>
  </si>
  <si>
    <t>Calbert László</t>
  </si>
  <si>
    <t>Battancs Szilveszter</t>
  </si>
  <si>
    <t>Majoros Gyula</t>
  </si>
  <si>
    <t>Kővágóné Ági</t>
  </si>
  <si>
    <t>Fodor József</t>
  </si>
  <si>
    <t>Lengyel József</t>
  </si>
  <si>
    <t>Sári Zoltán</t>
  </si>
  <si>
    <t>Kollár Zsolt</t>
  </si>
  <si>
    <t>Tóth Mihály</t>
  </si>
  <si>
    <t>Kalmár László</t>
  </si>
  <si>
    <t>Balogh József</t>
  </si>
  <si>
    <t>Naschitz Katalin</t>
  </si>
  <si>
    <t>Török József</t>
  </si>
  <si>
    <t>Kovács György</t>
  </si>
  <si>
    <t>Lőrincz Csaba</t>
  </si>
  <si>
    <t>Dobra Ferenc</t>
  </si>
  <si>
    <t>Mracskó Annamária</t>
  </si>
  <si>
    <t>Réperger István</t>
  </si>
  <si>
    <t>Frank Antal</t>
  </si>
  <si>
    <t>Csamangó Csaba</t>
  </si>
  <si>
    <t>Szendrei Zsolt</t>
  </si>
  <si>
    <t>Szanyi Géza</t>
  </si>
  <si>
    <t>Ferenczi László</t>
  </si>
  <si>
    <t>Bolgár Tamás</t>
  </si>
  <si>
    <t>Nagy-Dani Károly</t>
  </si>
  <si>
    <t>Forró Anita</t>
  </si>
  <si>
    <t>Szerzett pontok</t>
  </si>
  <si>
    <t>Szett állás</t>
  </si>
  <si>
    <t>Össz pontszám:</t>
  </si>
  <si>
    <t>Eperjesi József</t>
  </si>
  <si>
    <t>Gál Zoltán</t>
  </si>
  <si>
    <t>Kovács Béla</t>
  </si>
  <si>
    <t>Gyöngyösi Mária</t>
  </si>
  <si>
    <t>Berek Tibor</t>
  </si>
  <si>
    <t>Vámosi Lukács</t>
  </si>
  <si>
    <t>szett különbség</t>
  </si>
  <si>
    <t>Átlag:</t>
  </si>
  <si>
    <t>csapat átlag:</t>
  </si>
  <si>
    <t>Farkas Ilona</t>
  </si>
  <si>
    <t>Bajorics Csaba</t>
  </si>
  <si>
    <t>Kendrella István</t>
  </si>
  <si>
    <t>hazai mérkőzés</t>
  </si>
  <si>
    <t>idegenbeli mérkőzés</t>
  </si>
  <si>
    <t>Kővágó György</t>
  </si>
  <si>
    <t>Tóth Andrea</t>
  </si>
  <si>
    <t>HÉTFŐ</t>
  </si>
  <si>
    <t>17.00</t>
  </si>
  <si>
    <t>KINIZSI  pálya</t>
  </si>
  <si>
    <t>Hazai mérkőzése</t>
  </si>
  <si>
    <t>18.00</t>
  </si>
  <si>
    <t>KISSTADION</t>
  </si>
  <si>
    <t>SZERDA</t>
  </si>
  <si>
    <t>19.00</t>
  </si>
  <si>
    <t>CSÜTÖRTÖK</t>
  </si>
  <si>
    <t>PÉNTEK</t>
  </si>
  <si>
    <t>Bárkai Krisztián</t>
  </si>
  <si>
    <t>Össz. Szettpont</t>
  </si>
  <si>
    <t>Össz. Pont</t>
  </si>
  <si>
    <t>18. forduló</t>
  </si>
  <si>
    <t>19. forduló</t>
  </si>
  <si>
    <t>20. forduló</t>
  </si>
  <si>
    <t>21. forduló</t>
  </si>
  <si>
    <t>22. forduló</t>
  </si>
  <si>
    <t>23. forduló</t>
  </si>
  <si>
    <t>24. forduló</t>
  </si>
  <si>
    <t>25. forduló</t>
  </si>
  <si>
    <t>26. forduló</t>
  </si>
  <si>
    <t>Kántor János</t>
  </si>
  <si>
    <t>Huszka Bea</t>
  </si>
  <si>
    <t>Soós Béla</t>
  </si>
  <si>
    <t>Scheibli Zoltán</t>
  </si>
  <si>
    <t>Olajosné Krisztina</t>
  </si>
  <si>
    <t>Pontszám</t>
  </si>
  <si>
    <t>mérkőzés</t>
  </si>
  <si>
    <t>GY</t>
  </si>
  <si>
    <t>D</t>
  </si>
  <si>
    <t>V</t>
  </si>
  <si>
    <t>Szett pont</t>
  </si>
  <si>
    <t>csapat</t>
  </si>
  <si>
    <t>Benke Zoltán</t>
  </si>
  <si>
    <t>Tót Zsolt</t>
  </si>
  <si>
    <t>Giday Kálmán</t>
  </si>
  <si>
    <t>Papp Ákos</t>
  </si>
  <si>
    <t>Csentes József</t>
  </si>
  <si>
    <t>Csütörtök</t>
  </si>
  <si>
    <t>16.30</t>
  </si>
  <si>
    <t>Euroteke sörözö Tápé</t>
  </si>
  <si>
    <t>GLB</t>
  </si>
  <si>
    <t>Euroteke</t>
  </si>
  <si>
    <t>Bodó Zoltán</t>
  </si>
  <si>
    <t>Kratochwill József</t>
  </si>
  <si>
    <t>Márta Gergő</t>
  </si>
  <si>
    <t>Rajda Csaba</t>
  </si>
  <si>
    <t>2.</t>
  </si>
  <si>
    <t>Kovács Zsolt</t>
  </si>
  <si>
    <t>Tóth Tibor</t>
  </si>
  <si>
    <t>Veres Attila</t>
  </si>
  <si>
    <t>össz. mérkőzés</t>
  </si>
  <si>
    <t>Mérkőzések</t>
  </si>
  <si>
    <t>Mérkőzés</t>
  </si>
  <si>
    <t>mérközés</t>
  </si>
  <si>
    <t>Csapat átlag</t>
  </si>
  <si>
    <t>Idegenben ütött össz. fa:</t>
  </si>
  <si>
    <t>idegenben ütött fa:</t>
  </si>
  <si>
    <t>Azonos pontszám, szettpont esetén az idegenben ütött fa számít</t>
  </si>
  <si>
    <t>amit az a táblázatban is látható</t>
  </si>
  <si>
    <t>3.</t>
  </si>
  <si>
    <t>4.</t>
  </si>
  <si>
    <t>5.</t>
  </si>
  <si>
    <t>6.</t>
  </si>
  <si>
    <t>7.</t>
  </si>
  <si>
    <t>8.</t>
  </si>
  <si>
    <t>9.</t>
  </si>
  <si>
    <t>Tavaszi átlag</t>
  </si>
  <si>
    <t>tavaszi mérkőzés</t>
  </si>
  <si>
    <t>Tavaszi átlag:</t>
  </si>
  <si>
    <t>Tavaszi mérkőzés</t>
  </si>
  <si>
    <t>Tavaszi mérkőzések</t>
  </si>
  <si>
    <t>Csuka Zsanett</t>
  </si>
  <si>
    <t>Gumigyár</t>
  </si>
  <si>
    <t>Amazonok és Titánok</t>
  </si>
  <si>
    <t>Győző-Molnár Krisztina</t>
  </si>
  <si>
    <t>id. Faragó Zoltán</t>
  </si>
  <si>
    <t>Péntek</t>
  </si>
  <si>
    <t>kedd</t>
  </si>
  <si>
    <t>szerda</t>
  </si>
  <si>
    <t>Kinizsi pálya</t>
  </si>
  <si>
    <t>Czékmán László</t>
  </si>
  <si>
    <t>Benyhe K Sándor</t>
  </si>
  <si>
    <t>Stercz Péter</t>
  </si>
  <si>
    <t>Lóczi János</t>
  </si>
  <si>
    <t>Bordás László</t>
  </si>
  <si>
    <t>Puskás Bertalan</t>
  </si>
  <si>
    <t>Oláh Gábor</t>
  </si>
  <si>
    <t>1.</t>
  </si>
  <si>
    <t>Szigeti Bálint</t>
  </si>
  <si>
    <t>Tompáné Panni</t>
  </si>
  <si>
    <t>Péter Norbert</t>
  </si>
  <si>
    <t>Bazsó János</t>
  </si>
  <si>
    <t>Angyal Péter</t>
  </si>
  <si>
    <t>Ács Tamás</t>
  </si>
  <si>
    <t>Kis Béla</t>
  </si>
  <si>
    <t>Szombati János</t>
  </si>
  <si>
    <t>Kisstadion</t>
  </si>
  <si>
    <t>Szepesi István</t>
  </si>
  <si>
    <t>Veres Adrien</t>
  </si>
  <si>
    <t>Kék Vércsék</t>
  </si>
  <si>
    <t>Kedd</t>
  </si>
  <si>
    <t>18.30</t>
  </si>
  <si>
    <t>Veres Zsolt</t>
  </si>
  <si>
    <t>Sáfrány Anita</t>
  </si>
  <si>
    <t>Szabó Attila</t>
  </si>
  <si>
    <t>Sonkoly László</t>
  </si>
  <si>
    <t>Horváth Hajnalka</t>
  </si>
  <si>
    <t>Andracek Roland</t>
  </si>
  <si>
    <t>Szabó Károly</t>
  </si>
  <si>
    <t>Iványi László</t>
  </si>
  <si>
    <t>Kun Mária</t>
  </si>
  <si>
    <t>16. forduló</t>
  </si>
  <si>
    <t>17. forduló</t>
  </si>
  <si>
    <t>10.</t>
  </si>
  <si>
    <t>11.</t>
  </si>
  <si>
    <t>12.</t>
  </si>
  <si>
    <t>13.</t>
  </si>
  <si>
    <t>14.</t>
  </si>
  <si>
    <t>Csiszér Előd</t>
  </si>
  <si>
    <t>HFTK</t>
  </si>
  <si>
    <t>Ohát Imre</t>
  </si>
  <si>
    <t>Kerti Róbert</t>
  </si>
  <si>
    <t>Balázs István</t>
  </si>
  <si>
    <t>Szabó Gábor</t>
  </si>
  <si>
    <t>Buri Jenő</t>
  </si>
  <si>
    <t>14. forduló</t>
  </si>
  <si>
    <t>15. forduló</t>
  </si>
  <si>
    <t>Lévai Gergő</t>
  </si>
  <si>
    <t>Ábrahám Zoltán</t>
  </si>
  <si>
    <t>Hétfő</t>
  </si>
  <si>
    <t>Seniorok</t>
  </si>
  <si>
    <t>Andracek Tibor</t>
  </si>
  <si>
    <t>Szabó László</t>
  </si>
  <si>
    <t>Szabó István</t>
  </si>
  <si>
    <t>Kovács J. Zoltán</t>
  </si>
  <si>
    <t>Ótott Katalin</t>
  </si>
  <si>
    <t>Szkurák Zoltán</t>
  </si>
  <si>
    <t xml:space="preserve"> Démász</t>
  </si>
  <si>
    <t>Démász</t>
  </si>
  <si>
    <t>Nagy János</t>
  </si>
  <si>
    <t>Lakatos András</t>
  </si>
  <si>
    <t>Battancs Transz</t>
  </si>
  <si>
    <t>17.30</t>
  </si>
  <si>
    <t>Vecsernyés József</t>
  </si>
  <si>
    <t>Csajkás Zsófia</t>
  </si>
  <si>
    <t>Nagy Ildikó</t>
  </si>
  <si>
    <t>Puskás Bence</t>
  </si>
  <si>
    <t>Rangasz Pál</t>
  </si>
  <si>
    <t>Gulyás Sándor</t>
  </si>
  <si>
    <t>Bálint József</t>
  </si>
  <si>
    <t>Hódi Tamás</t>
  </si>
  <si>
    <t>Szél Richárd</t>
  </si>
  <si>
    <t>Bereczki Zsolt</t>
  </si>
  <si>
    <t>Balla Sándor</t>
  </si>
  <si>
    <t>Szabó I</t>
  </si>
  <si>
    <t>NKM Elektromos</t>
  </si>
  <si>
    <t>Juhász Tibor</t>
  </si>
  <si>
    <t>Bolgár Dániel</t>
  </si>
  <si>
    <t>Lovász Tibor</t>
  </si>
  <si>
    <t>Gyuris Gellért</t>
  </si>
  <si>
    <t>Kovács István</t>
  </si>
  <si>
    <t>Szekeres István</t>
  </si>
  <si>
    <t>2017-2018-as bajnokság alapszakasz végeredménye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</si>
</sst>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#,##0.0"/>
    <numFmt numFmtId="169" formatCode="#,##0\ &quot;Ft&quot;"/>
    <numFmt numFmtId="170" formatCode="[$¥€-2]\ #\ ##,000_);[Red]\([$€-2]\ #\ ##,000\)"/>
  </numFmts>
  <fonts count="54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0"/>
    </font>
    <font>
      <sz val="12"/>
      <name val="akkphon"/>
      <family val="0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color indexed="12"/>
      <name val="Arial CE"/>
      <family val="0"/>
    </font>
    <font>
      <sz val="9"/>
      <name val="Segoe UI"/>
      <family val="0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0"/>
      <color indexed="10"/>
      <name val="Arial CE"/>
      <family val="0"/>
    </font>
    <font>
      <sz val="10"/>
      <color indexed="56"/>
      <name val="Arial CE"/>
      <family val="0"/>
    </font>
    <font>
      <sz val="12"/>
      <color indexed="56"/>
      <name val="Times New Roman"/>
      <family val="1"/>
    </font>
    <font>
      <sz val="12"/>
      <color theme="0"/>
      <name val="Times New Roman"/>
      <family val="2"/>
    </font>
    <font>
      <sz val="12"/>
      <color theme="1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sz val="10"/>
      <color rgb="FFFF0000"/>
      <name val="Arial CE"/>
      <family val="0"/>
    </font>
    <font>
      <sz val="10"/>
      <color rgb="FF002060"/>
      <name val="Arial CE"/>
      <family val="0"/>
    </font>
    <font>
      <sz val="12"/>
      <color rgb="FF002060"/>
      <name val="Times New Roman"/>
      <family val="1"/>
    </font>
    <font>
      <sz val="12"/>
      <color rgb="FF0000FF"/>
      <name val="Times New Roman"/>
      <family val="1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DashDotDot"/>
    </border>
    <border>
      <left style="medium"/>
      <right style="medium"/>
      <top style="thin"/>
      <bottom style="mediumDashDotDot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DashDotDot"/>
    </border>
    <border>
      <left style="double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8" borderId="7" applyNumberFormat="0" applyFont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1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right"/>
    </xf>
    <xf numFmtId="3" fontId="1" fillId="0" borderId="13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3" fontId="7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3" fontId="11" fillId="0" borderId="12" xfId="49" applyNumberFormat="1" applyFont="1" applyBorder="1" applyAlignment="1" applyProtection="1">
      <alignment horizontal="center"/>
      <protection/>
    </xf>
    <xf numFmtId="0" fontId="2" fillId="0" borderId="14" xfId="0" applyFont="1" applyFill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12" fillId="0" borderId="12" xfId="49" applyNumberFormat="1" applyFont="1" applyBorder="1" applyAlignment="1" applyProtection="1">
      <alignment horizontal="center"/>
      <protection/>
    </xf>
    <xf numFmtId="3" fontId="1" fillId="0" borderId="11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3" fontId="7" fillId="0" borderId="12" xfId="49" applyNumberFormat="1" applyFont="1" applyBorder="1" applyAlignment="1" applyProtection="1">
      <alignment horizontal="center"/>
      <protection/>
    </xf>
    <xf numFmtId="3" fontId="7" fillId="0" borderId="11" xfId="49" applyNumberFormat="1" applyFont="1" applyBorder="1" applyAlignment="1" applyProtection="1">
      <alignment horizontal="center"/>
      <protection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3" fontId="11" fillId="0" borderId="11" xfId="49" applyNumberFormat="1" applyFont="1" applyBorder="1" applyAlignment="1" applyProtection="1">
      <alignment horizontal="center"/>
      <protection/>
    </xf>
    <xf numFmtId="3" fontId="12" fillId="0" borderId="11" xfId="49" applyNumberFormat="1" applyFont="1" applyBorder="1" applyAlignment="1" applyProtection="1">
      <alignment horizontal="center"/>
      <protection/>
    </xf>
    <xf numFmtId="0" fontId="1" fillId="0" borderId="20" xfId="0" applyFont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49" fillId="0" borderId="0" xfId="0" applyFont="1" applyAlignment="1">
      <alignment/>
    </xf>
    <xf numFmtId="0" fontId="40" fillId="0" borderId="21" xfId="0" applyFont="1" applyFill="1" applyBorder="1" applyAlignment="1">
      <alignment horizontal="center"/>
    </xf>
    <xf numFmtId="3" fontId="40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22" xfId="0" applyFont="1" applyFill="1" applyBorder="1" applyAlignment="1">
      <alignment horizontal="center"/>
    </xf>
    <xf numFmtId="0" fontId="40" fillId="0" borderId="23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Fill="1" applyBorder="1" applyAlignment="1">
      <alignment horizontal="center"/>
    </xf>
    <xf numFmtId="0" fontId="51" fillId="0" borderId="0" xfId="0" applyFont="1" applyBorder="1" applyAlignment="1">
      <alignment horizontal="center"/>
    </xf>
    <xf numFmtId="3" fontId="51" fillId="0" borderId="0" xfId="0" applyNumberFormat="1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0" xfId="0" applyFont="1" applyAlignment="1">
      <alignment horizontal="center" vertical="center"/>
    </xf>
    <xf numFmtId="3" fontId="51" fillId="0" borderId="0" xfId="0" applyNumberFormat="1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49" fillId="0" borderId="0" xfId="0" applyFont="1" applyFill="1" applyAlignment="1">
      <alignment/>
    </xf>
    <xf numFmtId="3" fontId="40" fillId="0" borderId="0" xfId="0" applyNumberFormat="1" applyFont="1" applyFill="1" applyAlignment="1">
      <alignment horizontal="center"/>
    </xf>
    <xf numFmtId="3" fontId="40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3" fontId="51" fillId="0" borderId="0" xfId="0" applyNumberFormat="1" applyFont="1" applyFill="1" applyAlignment="1">
      <alignment horizontal="center"/>
    </xf>
    <xf numFmtId="0" fontId="0" fillId="0" borderId="0" xfId="0" applyBorder="1" applyAlignment="1">
      <alignment horizontal="center"/>
    </xf>
    <xf numFmtId="0" fontId="40" fillId="0" borderId="0" xfId="0" applyFont="1" applyAlignment="1">
      <alignment horizontal="center" vertical="center"/>
    </xf>
    <xf numFmtId="0" fontId="40" fillId="0" borderId="24" xfId="0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3" fontId="40" fillId="0" borderId="24" xfId="0" applyNumberFormat="1" applyFont="1" applyBorder="1" applyAlignment="1">
      <alignment horizontal="center"/>
    </xf>
    <xf numFmtId="3" fontId="51" fillId="0" borderId="24" xfId="0" applyNumberFormat="1" applyFont="1" applyBorder="1" applyAlignment="1">
      <alignment horizontal="center"/>
    </xf>
    <xf numFmtId="0" fontId="50" fillId="0" borderId="0" xfId="0" applyFont="1" applyBorder="1" applyAlignment="1">
      <alignment/>
    </xf>
    <xf numFmtId="0" fontId="1" fillId="35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3" fontId="7" fillId="0" borderId="17" xfId="49" applyNumberFormat="1" applyFont="1" applyBorder="1" applyAlignment="1" applyProtection="1">
      <alignment horizontal="center"/>
      <protection/>
    </xf>
    <xf numFmtId="3" fontId="0" fillId="0" borderId="17" xfId="0" applyNumberFormat="1" applyBorder="1" applyAlignment="1">
      <alignment horizontal="center"/>
    </xf>
    <xf numFmtId="3" fontId="40" fillId="0" borderId="24" xfId="0" applyNumberFormat="1" applyFont="1" applyBorder="1" applyAlignment="1">
      <alignment horizontal="center"/>
    </xf>
    <xf numFmtId="0" fontId="51" fillId="0" borderId="0" xfId="0" applyFont="1" applyAlignment="1">
      <alignment horizontal="center"/>
    </xf>
    <xf numFmtId="3" fontId="51" fillId="0" borderId="0" xfId="0" applyNumberFormat="1" applyFont="1" applyAlignment="1">
      <alignment horizontal="center"/>
    </xf>
    <xf numFmtId="0" fontId="51" fillId="0" borderId="0" xfId="0" applyFont="1" applyAlignment="1">
      <alignment horizontal="center" vertical="center"/>
    </xf>
    <xf numFmtId="3" fontId="51" fillId="0" borderId="24" xfId="0" applyNumberFormat="1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Fill="1" applyAlignment="1">
      <alignment horizontal="center"/>
    </xf>
    <xf numFmtId="0" fontId="51" fillId="0" borderId="25" xfId="0" applyFont="1" applyFill="1" applyBorder="1" applyAlignment="1">
      <alignment horizontal="center"/>
    </xf>
    <xf numFmtId="3" fontId="51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  <xf numFmtId="3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25" xfId="0" applyFont="1" applyFill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51" fillId="0" borderId="24" xfId="0" applyFont="1" applyFill="1" applyBorder="1" applyAlignment="1">
      <alignment horizontal="center"/>
    </xf>
    <xf numFmtId="0" fontId="40" fillId="0" borderId="24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4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Fill="1" applyAlignment="1">
      <alignment horizontal="center" vertical="center"/>
    </xf>
    <xf numFmtId="0" fontId="51" fillId="0" borderId="23" xfId="0" applyFont="1" applyFill="1" applyBorder="1" applyAlignment="1">
      <alignment horizontal="center"/>
    </xf>
    <xf numFmtId="0" fontId="51" fillId="0" borderId="22" xfId="0" applyFont="1" applyFill="1" applyBorder="1" applyAlignment="1">
      <alignment horizontal="center"/>
    </xf>
    <xf numFmtId="0" fontId="33" fillId="35" borderId="10" xfId="0" applyFont="1" applyFill="1" applyBorder="1" applyAlignment="1">
      <alignment horizontal="center" wrapText="1"/>
    </xf>
    <xf numFmtId="1" fontId="40" fillId="0" borderId="0" xfId="0" applyNumberFormat="1" applyFont="1" applyFill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3" fontId="7" fillId="0" borderId="32" xfId="49" applyNumberFormat="1" applyFont="1" applyBorder="1" applyAlignment="1" applyProtection="1">
      <alignment horizontal="center"/>
      <protection/>
    </xf>
    <xf numFmtId="3" fontId="11" fillId="0" borderId="32" xfId="49" applyNumberFormat="1" applyFont="1" applyBorder="1" applyAlignment="1" applyProtection="1">
      <alignment horizontal="center"/>
      <protection/>
    </xf>
    <xf numFmtId="3" fontId="12" fillId="0" borderId="32" xfId="49" applyNumberFormat="1" applyFont="1" applyBorder="1" applyAlignment="1" applyProtection="1">
      <alignment horizontal="center"/>
      <protection/>
    </xf>
    <xf numFmtId="3" fontId="1" fillId="0" borderId="32" xfId="0" applyNumberFormat="1" applyFon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0" fontId="1" fillId="0" borderId="33" xfId="0" applyFont="1" applyBorder="1" applyAlignment="1">
      <alignment horizontal="center"/>
    </xf>
    <xf numFmtId="3" fontId="7" fillId="0" borderId="29" xfId="49" applyNumberFormat="1" applyFont="1" applyBorder="1" applyAlignment="1" applyProtection="1">
      <alignment horizontal="center"/>
      <protection/>
    </xf>
    <xf numFmtId="3" fontId="11" fillId="0" borderId="29" xfId="49" applyNumberFormat="1" applyFont="1" applyBorder="1" applyAlignment="1" applyProtection="1">
      <alignment horizontal="center"/>
      <protection/>
    </xf>
    <xf numFmtId="3" fontId="12" fillId="0" borderId="29" xfId="49" applyNumberFormat="1" applyFont="1" applyBorder="1" applyAlignment="1" applyProtection="1">
      <alignment horizontal="center"/>
      <protection/>
    </xf>
    <xf numFmtId="3" fontId="0" fillId="0" borderId="29" xfId="0" applyNumberFormat="1" applyBorder="1" applyAlignment="1">
      <alignment horizontal="center"/>
    </xf>
    <xf numFmtId="0" fontId="1" fillId="0" borderId="34" xfId="0" applyFont="1" applyBorder="1" applyAlignment="1">
      <alignment horizontal="center"/>
    </xf>
    <xf numFmtId="3" fontId="40" fillId="0" borderId="22" xfId="0" applyNumberFormat="1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3" fontId="51" fillId="0" borderId="35" xfId="0" applyNumberFormat="1" applyFont="1" applyBorder="1" applyAlignment="1">
      <alignment horizontal="center"/>
    </xf>
    <xf numFmtId="3" fontId="51" fillId="0" borderId="22" xfId="0" applyNumberFormat="1" applyFont="1" applyBorder="1" applyAlignment="1">
      <alignment horizontal="center"/>
    </xf>
    <xf numFmtId="3" fontId="40" fillId="0" borderId="35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51" fillId="0" borderId="22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3" fontId="40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3" fontId="40" fillId="0" borderId="22" xfId="0" applyNumberFormat="1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1" fillId="0" borderId="0" xfId="0" applyFont="1" applyAlignment="1">
      <alignment/>
    </xf>
    <xf numFmtId="0" fontId="40" fillId="0" borderId="0" xfId="0" applyFont="1" applyFill="1" applyAlignment="1">
      <alignment horizontal="center"/>
    </xf>
    <xf numFmtId="3" fontId="40" fillId="0" borderId="0" xfId="0" applyNumberFormat="1" applyFont="1" applyFill="1" applyAlignment="1">
      <alignment horizontal="center"/>
    </xf>
    <xf numFmtId="0" fontId="49" fillId="0" borderId="0" xfId="0" applyFont="1" applyFill="1" applyAlignment="1">
      <alignment horizontal="center" vertical="center"/>
    </xf>
    <xf numFmtId="0" fontId="51" fillId="0" borderId="21" xfId="0" applyFont="1" applyFill="1" applyBorder="1" applyAlignment="1">
      <alignment horizontal="center"/>
    </xf>
    <xf numFmtId="3" fontId="40" fillId="0" borderId="35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1" fillId="0" borderId="0" xfId="0" applyFont="1" applyBorder="1" applyAlignment="1">
      <alignment/>
    </xf>
    <xf numFmtId="0" fontId="40" fillId="0" borderId="0" xfId="0" applyFont="1" applyBorder="1" applyAlignment="1">
      <alignment horizontal="center" vertical="center"/>
    </xf>
    <xf numFmtId="3" fontId="51" fillId="0" borderId="22" xfId="0" applyNumberFormat="1" applyFont="1" applyFill="1" applyBorder="1" applyAlignment="1">
      <alignment horizontal="center"/>
    </xf>
    <xf numFmtId="0" fontId="51" fillId="0" borderId="22" xfId="0" applyFont="1" applyFill="1" applyBorder="1" applyAlignment="1">
      <alignment horizontal="center" vertical="center"/>
    </xf>
    <xf numFmtId="3" fontId="51" fillId="0" borderId="22" xfId="0" applyNumberFormat="1" applyFont="1" applyBorder="1" applyAlignment="1">
      <alignment horizontal="center"/>
    </xf>
    <xf numFmtId="0" fontId="51" fillId="0" borderId="35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51" fillId="36" borderId="0" xfId="0" applyFont="1" applyFill="1" applyAlignment="1">
      <alignment horizontal="center"/>
    </xf>
    <xf numFmtId="0" fontId="40" fillId="36" borderId="0" xfId="0" applyFont="1" applyFill="1" applyAlignment="1">
      <alignment horizontal="center"/>
    </xf>
    <xf numFmtId="0" fontId="40" fillId="36" borderId="0" xfId="0" applyFont="1" applyFill="1" applyBorder="1" applyAlignment="1">
      <alignment horizontal="center"/>
    </xf>
    <xf numFmtId="0" fontId="51" fillId="36" borderId="0" xfId="0" applyFont="1" applyFill="1" applyBorder="1" applyAlignment="1">
      <alignment horizontal="center"/>
    </xf>
    <xf numFmtId="0" fontId="51" fillId="36" borderId="25" xfId="0" applyFont="1" applyFill="1" applyBorder="1" applyAlignment="1">
      <alignment horizontal="center"/>
    </xf>
    <xf numFmtId="3" fontId="11" fillId="0" borderId="17" xfId="49" applyNumberFormat="1" applyFont="1" applyBorder="1" applyAlignment="1" applyProtection="1">
      <alignment horizontal="center"/>
      <protection/>
    </xf>
    <xf numFmtId="3" fontId="12" fillId="0" borderId="17" xfId="49" applyNumberFormat="1" applyFont="1" applyBorder="1" applyAlignment="1" applyProtection="1">
      <alignment horizontal="center"/>
      <protection/>
    </xf>
    <xf numFmtId="0" fontId="40" fillId="36" borderId="25" xfId="0" applyFont="1" applyFill="1" applyBorder="1" applyAlignment="1">
      <alignment horizontal="center"/>
    </xf>
    <xf numFmtId="0" fontId="51" fillId="36" borderId="22" xfId="0" applyFont="1" applyFill="1" applyBorder="1" applyAlignment="1">
      <alignment horizontal="center"/>
    </xf>
    <xf numFmtId="0" fontId="40" fillId="36" borderId="22" xfId="0" applyFont="1" applyFill="1" applyBorder="1" applyAlignment="1">
      <alignment horizontal="center"/>
    </xf>
    <xf numFmtId="0" fontId="40" fillId="36" borderId="23" xfId="0" applyFont="1" applyFill="1" applyBorder="1" applyAlignment="1">
      <alignment horizontal="center"/>
    </xf>
    <xf numFmtId="0" fontId="40" fillId="0" borderId="2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3" fontId="0" fillId="0" borderId="29" xfId="0" applyNumberFormat="1" applyFont="1" applyBorder="1" applyAlignment="1">
      <alignment horizontal="center"/>
    </xf>
    <xf numFmtId="3" fontId="7" fillId="0" borderId="32" xfId="49" applyNumberFormat="1" applyFont="1" applyFill="1" applyBorder="1" applyAlignment="1" applyProtection="1">
      <alignment horizontal="center"/>
      <protection/>
    </xf>
    <xf numFmtId="3" fontId="11" fillId="0" borderId="32" xfId="49" applyNumberFormat="1" applyFont="1" applyFill="1" applyBorder="1" applyAlignment="1" applyProtection="1">
      <alignment horizontal="center"/>
      <protection/>
    </xf>
    <xf numFmtId="3" fontId="12" fillId="0" borderId="32" xfId="49" applyNumberFormat="1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12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51" fillId="36" borderId="2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36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36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52" fillId="0" borderId="0" xfId="0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7" fillId="36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O23"/>
  <sheetViews>
    <sheetView tabSelected="1" zoomScalePageLayoutView="0" workbookViewId="0" topLeftCell="B1">
      <selection activeCell="C4" sqref="C4"/>
    </sheetView>
  </sheetViews>
  <sheetFormatPr defaultColWidth="9.00390625" defaultRowHeight="12.75"/>
  <cols>
    <col min="3" max="3" width="7.625" style="0" customWidth="1"/>
    <col min="4" max="4" width="20.00390625" style="0" customWidth="1"/>
    <col min="5" max="5" width="10.125" style="0" bestFit="1" customWidth="1"/>
    <col min="6" max="6" width="7.375" style="0" customWidth="1"/>
    <col min="7" max="7" width="5.75390625" style="0" customWidth="1"/>
    <col min="8" max="8" width="6.125" style="0" customWidth="1"/>
    <col min="9" max="9" width="5.875" style="0" customWidth="1"/>
    <col min="10" max="10" width="5.625" style="0" customWidth="1"/>
    <col min="11" max="11" width="15.875" style="0" bestFit="1" customWidth="1"/>
    <col min="12" max="12" width="10.00390625" style="0" bestFit="1" customWidth="1"/>
    <col min="13" max="13" width="24.75390625" style="0" bestFit="1" customWidth="1"/>
    <col min="14" max="14" width="13.125" style="0" bestFit="1" customWidth="1"/>
    <col min="15" max="15" width="24.75390625" style="0" bestFit="1" customWidth="1"/>
  </cols>
  <sheetData>
    <row r="3" spans="3:14" ht="15.75">
      <c r="C3" s="208" t="s">
        <v>265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ht="13.5" thickBot="1"/>
    <row r="5" spans="3:15" ht="16.5" thickBot="1">
      <c r="C5" s="131"/>
      <c r="D5" s="50" t="s">
        <v>134</v>
      </c>
      <c r="E5" s="50" t="s">
        <v>129</v>
      </c>
      <c r="F5" s="47" t="s">
        <v>130</v>
      </c>
      <c r="G5" s="51" t="s">
        <v>131</v>
      </c>
      <c r="H5" s="48" t="s">
        <v>132</v>
      </c>
      <c r="I5" s="209" t="s">
        <v>133</v>
      </c>
      <c r="J5" s="210"/>
      <c r="K5" s="50" t="s">
        <v>91</v>
      </c>
      <c r="L5" s="50" t="s">
        <v>128</v>
      </c>
      <c r="M5" s="45" t="s">
        <v>158</v>
      </c>
      <c r="N5" s="45" t="s">
        <v>157</v>
      </c>
      <c r="O5" s="52" t="s">
        <v>23</v>
      </c>
    </row>
    <row r="6" spans="3:15" ht="15.75">
      <c r="C6" s="73" t="s">
        <v>190</v>
      </c>
      <c r="D6" s="24" t="s">
        <v>16</v>
      </c>
      <c r="E6" s="24">
        <f>Santé!T43</f>
        <v>26</v>
      </c>
      <c r="F6" s="24">
        <f>Santé!Q40</f>
        <v>21</v>
      </c>
      <c r="G6" s="24">
        <f>Santé!R40</f>
        <v>0</v>
      </c>
      <c r="H6" s="24">
        <f>Santé!S40</f>
        <v>5</v>
      </c>
      <c r="I6" s="68">
        <f>Santé!H2</f>
        <v>137</v>
      </c>
      <c r="J6" s="68">
        <f>Santé!I2</f>
        <v>71</v>
      </c>
      <c r="K6" s="71">
        <f>Santé!K2</f>
        <v>66</v>
      </c>
      <c r="L6" s="72">
        <f>Santé!J2</f>
        <v>42</v>
      </c>
      <c r="M6" s="55">
        <f>Santé!O2</f>
        <v>33787</v>
      </c>
      <c r="N6" s="53">
        <f>Santé!N45</f>
        <v>2603.230769230769</v>
      </c>
      <c r="O6" s="68">
        <f>Santé!M43</f>
        <v>67684</v>
      </c>
    </row>
    <row r="7" spans="3:15" ht="15.75">
      <c r="C7" s="66" t="s">
        <v>149</v>
      </c>
      <c r="D7" s="203" t="s">
        <v>222</v>
      </c>
      <c r="E7" s="25">
        <f>HFTK!S43</f>
        <v>26</v>
      </c>
      <c r="F7" s="25">
        <f>HFTK!Q40</f>
        <v>21</v>
      </c>
      <c r="G7" s="25">
        <f>HFTK!R40</f>
        <v>0</v>
      </c>
      <c r="H7" s="25">
        <f>HFTK!S40</f>
        <v>5</v>
      </c>
      <c r="I7" s="43">
        <f>HFTK!J2</f>
        <v>135</v>
      </c>
      <c r="J7" s="43">
        <f>HFTK!K2</f>
        <v>73</v>
      </c>
      <c r="K7" s="204">
        <f>HFTK!M2</f>
        <v>62</v>
      </c>
      <c r="L7" s="205">
        <f>HFTK!L2</f>
        <v>42</v>
      </c>
      <c r="M7" s="43">
        <f>HFTK!P2</f>
        <v>33759</v>
      </c>
      <c r="N7" s="206">
        <f>HFTK!M45</f>
        <v>2591.5384615384614</v>
      </c>
      <c r="O7" s="43">
        <f>HFTK!L43</f>
        <v>67380</v>
      </c>
    </row>
    <row r="8" spans="3:15" ht="15.75">
      <c r="C8" s="141" t="s">
        <v>162</v>
      </c>
      <c r="D8" s="142" t="s">
        <v>144</v>
      </c>
      <c r="E8" s="142">
        <f>Euroteke!U43</f>
        <v>26</v>
      </c>
      <c r="F8" s="142">
        <f>Euroteke!S40</f>
        <v>18</v>
      </c>
      <c r="G8" s="142">
        <f>Euroteke!T40</f>
        <v>2</v>
      </c>
      <c r="H8" s="142">
        <f>Euroteke!U40</f>
        <v>6</v>
      </c>
      <c r="I8" s="153">
        <f>Euroteke!K2</f>
        <v>127</v>
      </c>
      <c r="J8" s="153">
        <f>Euroteke!L2</f>
        <v>81</v>
      </c>
      <c r="K8" s="154">
        <f>Euroteke!N2</f>
        <v>46</v>
      </c>
      <c r="L8" s="155">
        <f>Euroteke!M2</f>
        <v>38</v>
      </c>
      <c r="M8" s="143">
        <f>Euroteke!P2</f>
        <v>30803</v>
      </c>
      <c r="N8" s="156">
        <f>Euroteke!O45</f>
        <v>2506.6923076923076</v>
      </c>
      <c r="O8" s="153">
        <f>Euroteke!N43</f>
        <v>65174</v>
      </c>
    </row>
    <row r="9" spans="3:15" ht="16.5" thickBot="1">
      <c r="C9" s="145" t="s">
        <v>163</v>
      </c>
      <c r="D9" s="146" t="s">
        <v>143</v>
      </c>
      <c r="E9" s="146">
        <f>GLB!U44</f>
        <v>26</v>
      </c>
      <c r="F9" s="146">
        <f>GLB!S41</f>
        <v>16</v>
      </c>
      <c r="G9" s="146">
        <f>GLB!T41</f>
        <v>1</v>
      </c>
      <c r="H9" s="146">
        <f>GLB!U41</f>
        <v>9</v>
      </c>
      <c r="I9" s="147">
        <f>GLB!K2</f>
        <v>119</v>
      </c>
      <c r="J9" s="147">
        <f>GLB!M2</f>
        <v>89</v>
      </c>
      <c r="K9" s="148">
        <f>GLB!O2</f>
        <v>30</v>
      </c>
      <c r="L9" s="149">
        <f>GLB!N2</f>
        <v>33</v>
      </c>
      <c r="M9" s="150">
        <f>GLB!R2</f>
        <v>33698</v>
      </c>
      <c r="N9" s="151">
        <f>GLB!O46</f>
        <v>2588.1923076923076</v>
      </c>
      <c r="O9" s="147">
        <f>GLB!N44</f>
        <v>67293</v>
      </c>
    </row>
    <row r="10" spans="3:15" ht="15.75">
      <c r="C10" s="144" t="s">
        <v>164</v>
      </c>
      <c r="D10" s="24" t="s">
        <v>175</v>
      </c>
      <c r="E10" s="55">
        <f>Gumigyár!T43</f>
        <v>26</v>
      </c>
      <c r="F10" s="55">
        <f>Gumigyár!R40</f>
        <v>15</v>
      </c>
      <c r="G10" s="55">
        <f>Gumigyár!S40</f>
        <v>2</v>
      </c>
      <c r="H10" s="55">
        <f>Gumigyár!T40</f>
        <v>9</v>
      </c>
      <c r="I10" s="68">
        <f>Gumigyár!I2</f>
        <v>114</v>
      </c>
      <c r="J10" s="68">
        <f>Gumigyár!J2</f>
        <v>94</v>
      </c>
      <c r="K10" s="71">
        <f>Gumigyár!L2</f>
        <v>20</v>
      </c>
      <c r="L10" s="72">
        <f>Gumigyár!K2</f>
        <v>32</v>
      </c>
      <c r="M10" s="55">
        <f>Gumigyár!N2</f>
        <v>32812</v>
      </c>
      <c r="N10" s="53">
        <f>Gumigyár!N45</f>
        <v>2536.5</v>
      </c>
      <c r="O10" s="68">
        <f>Gumigyár!M43</f>
        <v>65949</v>
      </c>
    </row>
    <row r="11" spans="3:15" ht="15.75">
      <c r="C11" s="152" t="s">
        <v>165</v>
      </c>
      <c r="D11" s="142" t="s">
        <v>258</v>
      </c>
      <c r="E11" s="142">
        <f>'NKM Elektromos'!U44</f>
        <v>26</v>
      </c>
      <c r="F11" s="142">
        <f>'NKM Elektromos'!S41</f>
        <v>15</v>
      </c>
      <c r="G11" s="142">
        <f>'NKM Elektromos'!T41</f>
        <v>0</v>
      </c>
      <c r="H11" s="142">
        <f>'NKM Elektromos'!U41</f>
        <v>11</v>
      </c>
      <c r="I11" s="153">
        <f>'NKM Elektromos'!I2</f>
        <v>110</v>
      </c>
      <c r="J11" s="153">
        <f>'NKM Elektromos'!J2</f>
        <v>98</v>
      </c>
      <c r="K11" s="154">
        <f>'NKM Elektromos'!L2</f>
        <v>12</v>
      </c>
      <c r="L11" s="155">
        <f>'NKM Elektromos'!K2</f>
        <v>30</v>
      </c>
      <c r="M11" s="143">
        <f>'NKM Elektromos'!O2</f>
        <v>32958</v>
      </c>
      <c r="N11" s="156">
        <f>'NKM Elektromos'!O46</f>
        <v>2548.269230769231</v>
      </c>
      <c r="O11" s="153">
        <f>'NKM Elektromos'!N44</f>
        <v>66255</v>
      </c>
    </row>
    <row r="12" spans="3:15" ht="15.75">
      <c r="C12" s="66" t="s">
        <v>166</v>
      </c>
      <c r="D12" s="25" t="s">
        <v>14</v>
      </c>
      <c r="E12" s="25">
        <f>'Anro ker'!U44</f>
        <v>26</v>
      </c>
      <c r="F12" s="25">
        <f>'Anro ker'!S41</f>
        <v>15</v>
      </c>
      <c r="G12" s="25">
        <f>'Anro ker'!T41</f>
        <v>0</v>
      </c>
      <c r="H12" s="25">
        <f>'Anro ker'!U41</f>
        <v>11</v>
      </c>
      <c r="I12" s="67">
        <f>'Anro ker'!I2</f>
        <v>109</v>
      </c>
      <c r="J12" s="67">
        <f>'Anro ker'!J2</f>
        <v>99</v>
      </c>
      <c r="K12" s="44">
        <f>'Anro ker'!L2</f>
        <v>10</v>
      </c>
      <c r="L12" s="54">
        <f>'Anro ker'!K2</f>
        <v>30</v>
      </c>
      <c r="M12" s="43">
        <f>'Anro ker'!O2</f>
        <v>32432</v>
      </c>
      <c r="N12" s="46">
        <f>'Anro ker'!O46</f>
        <v>2533.346153846154</v>
      </c>
      <c r="O12" s="67">
        <f>'Anro ker'!N44</f>
        <v>65867</v>
      </c>
    </row>
    <row r="13" spans="3:15" ht="16.5" thickBot="1">
      <c r="C13" s="157" t="s">
        <v>167</v>
      </c>
      <c r="D13" s="146" t="s">
        <v>176</v>
      </c>
      <c r="E13" s="146">
        <f>'Amazonok és Titánok'!U43</f>
        <v>26</v>
      </c>
      <c r="F13" s="146">
        <f>'Amazonok és Titánok'!R40</f>
        <v>11</v>
      </c>
      <c r="G13" s="146">
        <f>'Amazonok és Titánok'!S40</f>
        <v>3</v>
      </c>
      <c r="H13" s="146">
        <f>'Amazonok és Titánok'!T40</f>
        <v>12</v>
      </c>
      <c r="I13" s="147">
        <f>'Amazonok és Titánok'!H2</f>
        <v>105</v>
      </c>
      <c r="J13" s="147">
        <f>'Amazonok és Titánok'!I2</f>
        <v>103</v>
      </c>
      <c r="K13" s="148">
        <f>'Amazonok és Titánok'!K2</f>
        <v>2</v>
      </c>
      <c r="L13" s="149">
        <f>'Amazonok és Titánok'!J2</f>
        <v>25</v>
      </c>
      <c r="M13" s="150">
        <f>'Amazonok és Titánok'!N2</f>
        <v>32725</v>
      </c>
      <c r="N13" s="151">
        <f>'Amazonok és Titánok'!O45</f>
        <v>2520.3846153846152</v>
      </c>
      <c r="O13" s="147">
        <f>'Amazonok és Titánok'!N43</f>
        <v>65530</v>
      </c>
    </row>
    <row r="14" spans="3:15" ht="15.75">
      <c r="C14" s="73" t="s">
        <v>168</v>
      </c>
      <c r="D14" s="24" t="s">
        <v>244</v>
      </c>
      <c r="E14" s="198">
        <f>'Battancs Transz'!T44</f>
        <v>26</v>
      </c>
      <c r="F14" s="24">
        <f>'Battancs Transz'!R41</f>
        <v>12</v>
      </c>
      <c r="G14" s="24">
        <f>'Battancs Transz'!S41</f>
        <v>1</v>
      </c>
      <c r="H14" s="24">
        <f>'Battancs Transz'!T41</f>
        <v>13</v>
      </c>
      <c r="I14" s="68">
        <f>'Battancs Transz'!H2</f>
        <v>104</v>
      </c>
      <c r="J14" s="68">
        <f>'Battancs Transz'!I2</f>
        <v>104</v>
      </c>
      <c r="K14" s="71">
        <f>'Battancs Transz'!K2</f>
        <v>0</v>
      </c>
      <c r="L14" s="72">
        <f>'Battancs Transz'!J2</f>
        <v>25</v>
      </c>
      <c r="M14" s="55">
        <f>'Battancs Transz'!N2</f>
        <v>32602</v>
      </c>
      <c r="N14" s="53">
        <f>'Battancs Transz'!N46</f>
        <v>2520.8846153846152</v>
      </c>
      <c r="O14" s="68">
        <f>'Battancs Transz'!M44</f>
        <v>65543</v>
      </c>
    </row>
    <row r="15" spans="3:15" ht="15.75">
      <c r="C15" s="152" t="s">
        <v>216</v>
      </c>
      <c r="D15" s="142" t="s">
        <v>202</v>
      </c>
      <c r="E15" s="142">
        <f>'Kék Vércsék'!T43</f>
        <v>26</v>
      </c>
      <c r="F15" s="142">
        <f>'Kék Vércsék'!R40</f>
        <v>10</v>
      </c>
      <c r="G15" s="142">
        <f>'Kék Vércsék'!S40</f>
        <v>0</v>
      </c>
      <c r="H15" s="142">
        <f>'Kék Vércsék'!T40</f>
        <v>16</v>
      </c>
      <c r="I15" s="153">
        <f>'Kék Vércsék'!I2</f>
        <v>91</v>
      </c>
      <c r="J15" s="153">
        <f>'Kék Vércsék'!J2</f>
        <v>117</v>
      </c>
      <c r="K15" s="154">
        <f>'Kék Vércsék'!L2</f>
        <v>-26</v>
      </c>
      <c r="L15" s="155">
        <f>'Kék Vércsék'!K2</f>
        <v>20</v>
      </c>
      <c r="M15" s="143">
        <f>'Kék Vércsék'!P2</f>
        <v>35343</v>
      </c>
      <c r="N15" s="199">
        <f>'Kék Vércsék'!N45</f>
        <v>2516.3846153846152</v>
      </c>
      <c r="O15" s="153">
        <f>'Kék Vércsék'!M43</f>
        <v>65426</v>
      </c>
    </row>
    <row r="16" spans="3:15" ht="15.75">
      <c r="C16" s="66" t="s">
        <v>217</v>
      </c>
      <c r="D16" s="25" t="s">
        <v>13</v>
      </c>
      <c r="E16" s="25">
        <f>Tápé!T44</f>
        <v>26</v>
      </c>
      <c r="F16" s="25">
        <f>Tápé!R41</f>
        <v>9</v>
      </c>
      <c r="G16" s="25">
        <f>Tápé!S41</f>
        <v>0</v>
      </c>
      <c r="H16" s="25">
        <f>Tápé!T41</f>
        <v>17</v>
      </c>
      <c r="I16" s="67">
        <f>Tápé!I2</f>
        <v>86</v>
      </c>
      <c r="J16" s="67">
        <f>Tápé!J2</f>
        <v>122</v>
      </c>
      <c r="K16" s="44">
        <f>Tápé!L2</f>
        <v>-36</v>
      </c>
      <c r="L16" s="54">
        <f>Tápé!K2</f>
        <v>18</v>
      </c>
      <c r="M16" s="43">
        <f>Tápé!N2</f>
        <v>32514</v>
      </c>
      <c r="N16" s="46">
        <f>Tápé!N46</f>
        <v>2505.153846153846</v>
      </c>
      <c r="O16" s="67">
        <f>Tápé!M44</f>
        <v>65134</v>
      </c>
    </row>
    <row r="17" spans="3:15" ht="16.5" thickBot="1">
      <c r="C17" s="157" t="s">
        <v>218</v>
      </c>
      <c r="D17" s="146" t="s">
        <v>19</v>
      </c>
      <c r="E17" s="146">
        <f>Kinizsi!T43</f>
        <v>26</v>
      </c>
      <c r="F17" s="146">
        <f>Kinizsi!R40</f>
        <v>8</v>
      </c>
      <c r="G17" s="146">
        <f>Kinizsi!S40</f>
        <v>1</v>
      </c>
      <c r="H17" s="146">
        <f>Kinizsi!T40</f>
        <v>17</v>
      </c>
      <c r="I17" s="200">
        <f>Kinizsi!H2</f>
        <v>85</v>
      </c>
      <c r="J17" s="200">
        <f>Kinizsi!I2</f>
        <v>123</v>
      </c>
      <c r="K17" s="201">
        <f>Kinizsi!K2</f>
        <v>-38</v>
      </c>
      <c r="L17" s="202">
        <f>Kinizsi!J2</f>
        <v>17</v>
      </c>
      <c r="M17" s="150">
        <f>Kinizsi!N2</f>
        <v>31952</v>
      </c>
      <c r="N17" s="151">
        <f>Kinizsi!N45</f>
        <v>2497.923076923077</v>
      </c>
      <c r="O17" s="147">
        <f>Kinizsi!M43</f>
        <v>64946</v>
      </c>
    </row>
    <row r="18" spans="3:15" ht="15.75">
      <c r="C18" s="73" t="s">
        <v>219</v>
      </c>
      <c r="D18" s="24" t="s">
        <v>233</v>
      </c>
      <c r="E18" s="24">
        <f>Seniorok!T43</f>
        <v>26</v>
      </c>
      <c r="F18" s="24">
        <f>Seniorok!R40</f>
        <v>5</v>
      </c>
      <c r="G18" s="24">
        <f>Seniorok!S40</f>
        <v>0</v>
      </c>
      <c r="H18" s="24">
        <f>Seniorok!T40</f>
        <v>21</v>
      </c>
      <c r="I18" s="68">
        <f>Seniorok!H2</f>
        <v>75</v>
      </c>
      <c r="J18" s="68">
        <f>Seniorok!I2</f>
        <v>133</v>
      </c>
      <c r="K18" s="71">
        <f>Seniorok!K2</f>
        <v>-58</v>
      </c>
      <c r="L18" s="72">
        <f>Seniorok!J2</f>
        <v>10</v>
      </c>
      <c r="M18" s="55">
        <f>Seniorok!N2</f>
        <v>31393</v>
      </c>
      <c r="N18" s="53">
        <f>Seniorok!N45</f>
        <v>2437.8846153846152</v>
      </c>
      <c r="O18" s="68">
        <f>Seniorok!M43</f>
        <v>63385</v>
      </c>
    </row>
    <row r="19" spans="3:15" ht="16.5" thickBot="1">
      <c r="C19" s="132" t="s">
        <v>220</v>
      </c>
      <c r="D19" s="49" t="s">
        <v>15</v>
      </c>
      <c r="E19" s="49">
        <f>Postás!V44</f>
        <v>26</v>
      </c>
      <c r="F19" s="49">
        <f>Postás!T41</f>
        <v>1</v>
      </c>
      <c r="G19" s="49">
        <f>Postás!U41</f>
        <v>0</v>
      </c>
      <c r="H19" s="49">
        <f>Postás!V41</f>
        <v>25</v>
      </c>
      <c r="I19" s="111">
        <f>Postás!K2</f>
        <v>59</v>
      </c>
      <c r="J19" s="111">
        <f>Postás!L2</f>
        <v>149</v>
      </c>
      <c r="K19" s="191">
        <f>Postás!N2</f>
        <v>-90</v>
      </c>
      <c r="L19" s="192">
        <f>Postás!M2</f>
        <v>2</v>
      </c>
      <c r="M19" s="56">
        <f>Postás!P2</f>
        <v>30811</v>
      </c>
      <c r="N19" s="112">
        <f>Postás!P46</f>
        <v>2403.6153846153848</v>
      </c>
      <c r="O19" s="111">
        <f>Postás!O44</f>
        <v>62494</v>
      </c>
    </row>
    <row r="22" ht="12.75">
      <c r="D22" t="s">
        <v>160</v>
      </c>
    </row>
    <row r="23" ht="12.75">
      <c r="D23" t="s">
        <v>161</v>
      </c>
    </row>
  </sheetData>
  <sheetProtection/>
  <mergeCells count="2">
    <mergeCell ref="C3:N3"/>
    <mergeCell ref="I5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5"/>
  <sheetViews>
    <sheetView zoomScale="90" zoomScaleNormal="90" zoomScalePageLayoutView="0" workbookViewId="0" topLeftCell="A24">
      <selection activeCell="B39" sqref="B39"/>
    </sheetView>
  </sheetViews>
  <sheetFormatPr defaultColWidth="9.00390625" defaultRowHeight="12.75"/>
  <cols>
    <col min="1" max="1" width="11.25390625" style="1" bestFit="1" customWidth="1"/>
    <col min="2" max="2" width="21.00390625" style="1" bestFit="1" customWidth="1"/>
    <col min="3" max="3" width="10.375" style="1" customWidth="1"/>
    <col min="4" max="4" width="9.125" style="1" customWidth="1"/>
    <col min="5" max="7" width="9.625" style="1" customWidth="1"/>
    <col min="8" max="8" width="9.875" style="1" customWidth="1"/>
    <col min="9" max="10" width="8.875" style="1" customWidth="1"/>
    <col min="11" max="11" width="11.875" style="1" customWidth="1"/>
    <col min="12" max="12" width="16.625" style="1" bestFit="1" customWidth="1"/>
    <col min="13" max="13" width="17.75390625" style="1" bestFit="1" customWidth="1"/>
    <col min="14" max="14" width="11.25390625" style="1" customWidth="1"/>
    <col min="15" max="15" width="10.375" style="1" customWidth="1"/>
    <col min="16" max="16" width="13.375" style="1" customWidth="1"/>
    <col min="17" max="17" width="12.25390625" style="1" customWidth="1"/>
    <col min="18" max="18" width="10.625" style="0" bestFit="1" customWidth="1"/>
    <col min="19" max="19" width="12.125" style="0" customWidth="1"/>
    <col min="20" max="20" width="10.25390625" style="0" customWidth="1"/>
  </cols>
  <sheetData>
    <row r="1" spans="1:14" ht="15.75">
      <c r="A1" s="27" t="s">
        <v>104</v>
      </c>
      <c r="B1" s="28"/>
      <c r="C1" s="28" t="s">
        <v>203</v>
      </c>
      <c r="D1" s="28" t="s">
        <v>204</v>
      </c>
      <c r="E1" s="211" t="s">
        <v>199</v>
      </c>
      <c r="F1" s="211"/>
      <c r="G1" s="211"/>
      <c r="H1" s="211"/>
      <c r="I1" s="208" t="s">
        <v>112</v>
      </c>
      <c r="J1" s="208"/>
      <c r="K1" s="11" t="s">
        <v>113</v>
      </c>
      <c r="L1" s="11" t="s">
        <v>91</v>
      </c>
      <c r="M1" s="1" t="s">
        <v>93</v>
      </c>
      <c r="N1" s="18">
        <f>M22/S22</f>
        <v>2537.923076923077</v>
      </c>
    </row>
    <row r="2" spans="9:14" ht="15.75">
      <c r="I2" s="1">
        <f>N22+N40</f>
        <v>114</v>
      </c>
      <c r="J2" s="1">
        <f>O22+O40</f>
        <v>94</v>
      </c>
      <c r="K2" s="1">
        <f>Q22+Q40</f>
        <v>32</v>
      </c>
      <c r="L2" s="1">
        <f>I2-J2</f>
        <v>20</v>
      </c>
      <c r="M2" s="1" t="s">
        <v>159</v>
      </c>
      <c r="N2" s="6">
        <f>M7+M9+M12+M14+M16+M18+M28+M29+M31+M33+M35+M37+M39</f>
        <v>32812</v>
      </c>
    </row>
    <row r="4" spans="3:20" ht="15.75">
      <c r="C4" s="212" t="s">
        <v>20</v>
      </c>
      <c r="D4" s="212"/>
      <c r="E4" s="212"/>
      <c r="F4" s="212"/>
      <c r="G4" s="212"/>
      <c r="H4" s="212"/>
      <c r="I4" s="212"/>
      <c r="J4" s="212"/>
      <c r="K4" s="212"/>
      <c r="L4" s="212"/>
      <c r="N4" s="212" t="s">
        <v>21</v>
      </c>
      <c r="O4" s="212"/>
      <c r="R4" s="2"/>
      <c r="S4" s="2"/>
      <c r="T4" s="2"/>
    </row>
    <row r="5" spans="2:20" ht="32.25" thickBot="1">
      <c r="B5" s="3" t="s">
        <v>18</v>
      </c>
      <c r="C5" s="8" t="s">
        <v>67</v>
      </c>
      <c r="D5" s="8" t="s">
        <v>194</v>
      </c>
      <c r="E5" s="8" t="s">
        <v>68</v>
      </c>
      <c r="F5" s="8" t="s">
        <v>201</v>
      </c>
      <c r="G5" s="108" t="s">
        <v>205</v>
      </c>
      <c r="H5" s="8" t="s">
        <v>69</v>
      </c>
      <c r="I5" s="8" t="s">
        <v>70</v>
      </c>
      <c r="J5" s="8" t="s">
        <v>71</v>
      </c>
      <c r="K5" s="8" t="s">
        <v>73</v>
      </c>
      <c r="L5" s="8" t="s">
        <v>200</v>
      </c>
      <c r="M5" s="3" t="s">
        <v>23</v>
      </c>
      <c r="N5" s="3" t="s">
        <v>175</v>
      </c>
      <c r="O5" s="3" t="s">
        <v>22</v>
      </c>
      <c r="P5" s="3" t="s">
        <v>24</v>
      </c>
      <c r="Q5" s="10" t="s">
        <v>82</v>
      </c>
      <c r="R5" s="2" t="s">
        <v>130</v>
      </c>
      <c r="S5" s="2" t="s">
        <v>131</v>
      </c>
      <c r="T5" s="2" t="s">
        <v>132</v>
      </c>
    </row>
    <row r="6" spans="1:20" s="80" customFormat="1" ht="15.75">
      <c r="A6" s="79" t="s">
        <v>0</v>
      </c>
      <c r="B6" s="123" t="s">
        <v>13</v>
      </c>
      <c r="C6" s="187">
        <v>451</v>
      </c>
      <c r="D6" s="123">
        <v>184</v>
      </c>
      <c r="E6" s="123"/>
      <c r="F6" s="123"/>
      <c r="G6" s="187">
        <v>494</v>
      </c>
      <c r="H6" s="187">
        <v>452</v>
      </c>
      <c r="I6" s="187">
        <v>467</v>
      </c>
      <c r="J6" s="123"/>
      <c r="K6" s="187">
        <v>443</v>
      </c>
      <c r="L6" s="81">
        <v>168</v>
      </c>
      <c r="M6" s="82">
        <f aca="true" t="shared" si="0" ref="M6:M17">SUM(C6:L6)</f>
        <v>2659</v>
      </c>
      <c r="N6" s="79">
        <v>7</v>
      </c>
      <c r="O6" s="79">
        <v>1</v>
      </c>
      <c r="P6" s="79">
        <v>222</v>
      </c>
      <c r="Q6" s="79">
        <v>2</v>
      </c>
      <c r="R6" s="83">
        <v>1</v>
      </c>
      <c r="S6" s="83"/>
      <c r="T6" s="83"/>
    </row>
    <row r="7" spans="1:18" s="114" customFormat="1" ht="15.75">
      <c r="A7" s="114" t="s">
        <v>1</v>
      </c>
      <c r="B7" s="119" t="s">
        <v>15</v>
      </c>
      <c r="C7" s="186">
        <v>432</v>
      </c>
      <c r="D7" s="119">
        <v>361</v>
      </c>
      <c r="E7" s="119"/>
      <c r="F7" s="119"/>
      <c r="G7" s="186">
        <v>460</v>
      </c>
      <c r="H7" s="186">
        <v>409</v>
      </c>
      <c r="I7" s="119">
        <v>401</v>
      </c>
      <c r="J7" s="119"/>
      <c r="K7" s="119"/>
      <c r="L7" s="120">
        <v>366</v>
      </c>
      <c r="M7" s="115">
        <f t="shared" si="0"/>
        <v>2429</v>
      </c>
      <c r="N7" s="114">
        <v>5</v>
      </c>
      <c r="O7" s="114">
        <v>3</v>
      </c>
      <c r="P7" s="115">
        <v>66</v>
      </c>
      <c r="Q7" s="114">
        <v>2</v>
      </c>
      <c r="R7" s="114">
        <v>1</v>
      </c>
    </row>
    <row r="8" spans="1:18" s="125" customFormat="1" ht="15.75">
      <c r="A8" s="125" t="s">
        <v>2</v>
      </c>
      <c r="B8" s="123" t="s">
        <v>176</v>
      </c>
      <c r="C8" s="125">
        <v>429</v>
      </c>
      <c r="D8" s="123"/>
      <c r="E8" s="123"/>
      <c r="F8" s="123"/>
      <c r="G8" s="123">
        <v>422</v>
      </c>
      <c r="H8" s="187">
        <v>437</v>
      </c>
      <c r="I8" s="187">
        <v>437</v>
      </c>
      <c r="J8" s="123"/>
      <c r="K8" s="187">
        <v>430</v>
      </c>
      <c r="L8" s="127">
        <v>410</v>
      </c>
      <c r="M8" s="124">
        <f t="shared" si="0"/>
        <v>2565</v>
      </c>
      <c r="N8" s="125">
        <v>5</v>
      </c>
      <c r="O8" s="125">
        <v>3</v>
      </c>
      <c r="P8" s="124">
        <v>43</v>
      </c>
      <c r="Q8" s="125">
        <v>2</v>
      </c>
      <c r="R8" s="125">
        <v>1</v>
      </c>
    </row>
    <row r="9" spans="1:18" s="114" customFormat="1" ht="15.75">
      <c r="A9" s="114" t="s">
        <v>3</v>
      </c>
      <c r="B9" s="114" t="s">
        <v>14</v>
      </c>
      <c r="C9" s="114">
        <v>419</v>
      </c>
      <c r="D9" s="119"/>
      <c r="E9" s="119"/>
      <c r="F9" s="119"/>
      <c r="G9" s="186">
        <v>432</v>
      </c>
      <c r="H9" s="186">
        <v>425</v>
      </c>
      <c r="I9" s="186">
        <v>468</v>
      </c>
      <c r="J9" s="119"/>
      <c r="K9" s="186">
        <v>442</v>
      </c>
      <c r="L9" s="120">
        <v>391</v>
      </c>
      <c r="M9" s="115">
        <f>SUM(C9:L9)</f>
        <v>2577</v>
      </c>
      <c r="N9" s="114">
        <v>6</v>
      </c>
      <c r="O9" s="114">
        <v>2</v>
      </c>
      <c r="P9" s="115">
        <v>94</v>
      </c>
      <c r="Q9" s="114">
        <v>2</v>
      </c>
      <c r="R9" s="114">
        <v>1</v>
      </c>
    </row>
    <row r="10" spans="1:20" s="125" customFormat="1" ht="15.75">
      <c r="A10" s="125" t="s">
        <v>4</v>
      </c>
      <c r="B10" s="125" t="s">
        <v>222</v>
      </c>
      <c r="C10" s="125">
        <v>427</v>
      </c>
      <c r="D10" s="123">
        <v>389</v>
      </c>
      <c r="E10" s="123"/>
      <c r="F10" s="123"/>
      <c r="G10" s="187">
        <v>455</v>
      </c>
      <c r="H10" s="187">
        <v>460</v>
      </c>
      <c r="I10" s="123">
        <v>396</v>
      </c>
      <c r="J10" s="123"/>
      <c r="K10" s="123">
        <v>411</v>
      </c>
      <c r="L10" s="127"/>
      <c r="M10" s="124">
        <f t="shared" si="0"/>
        <v>2538</v>
      </c>
      <c r="N10" s="125">
        <v>2</v>
      </c>
      <c r="O10" s="125">
        <v>6</v>
      </c>
      <c r="P10" s="124">
        <v>-39</v>
      </c>
      <c r="Q10" s="125">
        <v>0</v>
      </c>
      <c r="T10" s="125">
        <v>1</v>
      </c>
    </row>
    <row r="11" spans="1:19" s="125" customFormat="1" ht="15.75">
      <c r="A11" s="125" t="s">
        <v>5</v>
      </c>
      <c r="B11" s="123" t="s">
        <v>144</v>
      </c>
      <c r="C11" s="187">
        <v>437</v>
      </c>
      <c r="D11" s="123">
        <v>359</v>
      </c>
      <c r="E11" s="123"/>
      <c r="F11" s="123"/>
      <c r="G11" s="187">
        <v>486</v>
      </c>
      <c r="H11" s="187">
        <v>434</v>
      </c>
      <c r="I11" s="187">
        <v>450</v>
      </c>
      <c r="J11" s="123">
        <v>383</v>
      </c>
      <c r="K11" s="123"/>
      <c r="L11" s="127"/>
      <c r="M11" s="124">
        <f t="shared" si="0"/>
        <v>2549</v>
      </c>
      <c r="N11" s="125">
        <v>4</v>
      </c>
      <c r="O11" s="125">
        <v>4</v>
      </c>
      <c r="P11" s="124">
        <v>-11</v>
      </c>
      <c r="Q11" s="125">
        <v>1</v>
      </c>
      <c r="S11" s="125">
        <v>1</v>
      </c>
    </row>
    <row r="12" spans="1:20" s="114" customFormat="1" ht="15.75">
      <c r="A12" s="114" t="s">
        <v>6</v>
      </c>
      <c r="B12" s="114" t="s">
        <v>241</v>
      </c>
      <c r="C12" s="186">
        <v>442</v>
      </c>
      <c r="D12" s="119"/>
      <c r="E12" s="119"/>
      <c r="F12" s="119"/>
      <c r="G12" s="186">
        <v>436</v>
      </c>
      <c r="H12" s="119">
        <v>409</v>
      </c>
      <c r="I12" s="186">
        <v>424</v>
      </c>
      <c r="J12" s="119"/>
      <c r="K12" s="119">
        <v>409</v>
      </c>
      <c r="L12" s="120">
        <v>367</v>
      </c>
      <c r="M12" s="115">
        <f t="shared" si="0"/>
        <v>2487</v>
      </c>
      <c r="N12" s="114">
        <v>3</v>
      </c>
      <c r="O12" s="114">
        <v>5</v>
      </c>
      <c r="P12" s="115">
        <v>-49</v>
      </c>
      <c r="Q12" s="114">
        <v>0</v>
      </c>
      <c r="T12" s="114">
        <v>1</v>
      </c>
    </row>
    <row r="13" spans="1:19" s="125" customFormat="1" ht="15.75">
      <c r="A13" s="125" t="s">
        <v>7</v>
      </c>
      <c r="B13" s="125" t="s">
        <v>19</v>
      </c>
      <c r="C13" s="187">
        <v>444</v>
      </c>
      <c r="D13" s="123"/>
      <c r="E13" s="123"/>
      <c r="F13" s="123"/>
      <c r="G13" s="187">
        <v>444</v>
      </c>
      <c r="H13" s="123">
        <v>397</v>
      </c>
      <c r="I13" s="123">
        <v>403</v>
      </c>
      <c r="J13" s="123"/>
      <c r="K13" s="123">
        <v>386</v>
      </c>
      <c r="L13" s="127">
        <v>397</v>
      </c>
      <c r="M13" s="124">
        <f t="shared" si="0"/>
        <v>2471</v>
      </c>
      <c r="N13" s="125">
        <v>4</v>
      </c>
      <c r="O13" s="125">
        <v>4</v>
      </c>
      <c r="P13" s="124">
        <f>2471-2413</f>
        <v>58</v>
      </c>
      <c r="Q13" s="125">
        <v>1</v>
      </c>
      <c r="S13" s="125">
        <v>1</v>
      </c>
    </row>
    <row r="14" spans="1:18" s="114" customFormat="1" ht="15.75">
      <c r="A14" s="114" t="s">
        <v>8</v>
      </c>
      <c r="B14" s="119" t="s">
        <v>202</v>
      </c>
      <c r="C14" s="114">
        <v>410</v>
      </c>
      <c r="D14" s="119"/>
      <c r="E14" s="119"/>
      <c r="F14" s="119"/>
      <c r="G14" s="186">
        <v>459</v>
      </c>
      <c r="H14" s="119">
        <v>398</v>
      </c>
      <c r="I14" s="186">
        <v>424</v>
      </c>
      <c r="J14" s="119"/>
      <c r="K14" s="186">
        <v>420</v>
      </c>
      <c r="L14" s="120">
        <v>406</v>
      </c>
      <c r="M14" s="115">
        <f t="shared" si="0"/>
        <v>2517</v>
      </c>
      <c r="N14" s="114">
        <v>5</v>
      </c>
      <c r="O14" s="114">
        <v>3</v>
      </c>
      <c r="P14" s="115">
        <v>28</v>
      </c>
      <c r="Q14" s="114">
        <v>2</v>
      </c>
      <c r="R14" s="114">
        <v>1</v>
      </c>
    </row>
    <row r="15" spans="1:18" s="125" customFormat="1" ht="15.75">
      <c r="A15" s="125" t="s">
        <v>9</v>
      </c>
      <c r="B15" s="125" t="s">
        <v>143</v>
      </c>
      <c r="C15" s="187">
        <v>456</v>
      </c>
      <c r="D15" s="123">
        <v>189</v>
      </c>
      <c r="E15" s="123"/>
      <c r="F15" s="123"/>
      <c r="G15" s="187">
        <v>484</v>
      </c>
      <c r="H15" s="187">
        <v>442</v>
      </c>
      <c r="I15" s="187">
        <v>440</v>
      </c>
      <c r="J15" s="123">
        <v>177</v>
      </c>
      <c r="K15" s="123">
        <v>391</v>
      </c>
      <c r="L15" s="127"/>
      <c r="M15" s="124">
        <f t="shared" si="0"/>
        <v>2579</v>
      </c>
      <c r="N15" s="125">
        <v>6</v>
      </c>
      <c r="O15" s="125">
        <v>2</v>
      </c>
      <c r="P15" s="124">
        <v>52</v>
      </c>
      <c r="Q15" s="125">
        <v>2</v>
      </c>
      <c r="R15" s="125">
        <v>1</v>
      </c>
    </row>
    <row r="16" spans="1:18" s="114" customFormat="1" ht="15.75">
      <c r="A16" s="114" t="s">
        <v>10</v>
      </c>
      <c r="B16" s="119" t="s">
        <v>233</v>
      </c>
      <c r="C16" s="186">
        <v>418</v>
      </c>
      <c r="D16" s="119">
        <v>396</v>
      </c>
      <c r="E16" s="119"/>
      <c r="F16" s="119"/>
      <c r="G16" s="186">
        <v>447</v>
      </c>
      <c r="H16" s="88">
        <v>410</v>
      </c>
      <c r="I16" s="189">
        <v>459</v>
      </c>
      <c r="J16" s="88"/>
      <c r="K16" s="88">
        <v>415</v>
      </c>
      <c r="L16" s="120"/>
      <c r="M16" s="115">
        <f t="shared" si="0"/>
        <v>2545</v>
      </c>
      <c r="N16" s="114">
        <v>5</v>
      </c>
      <c r="O16" s="114">
        <v>3</v>
      </c>
      <c r="P16" s="114">
        <v>85</v>
      </c>
      <c r="Q16" s="114">
        <v>2</v>
      </c>
      <c r="R16" s="114">
        <v>1</v>
      </c>
    </row>
    <row r="17" spans="1:20" s="125" customFormat="1" ht="15.75">
      <c r="A17" s="125" t="s">
        <v>11</v>
      </c>
      <c r="B17" s="123" t="s">
        <v>16</v>
      </c>
      <c r="C17" s="187">
        <v>445</v>
      </c>
      <c r="D17" s="123">
        <v>181</v>
      </c>
      <c r="E17" s="123"/>
      <c r="F17" s="123"/>
      <c r="G17" s="187">
        <v>486</v>
      </c>
      <c r="H17" s="123">
        <v>435</v>
      </c>
      <c r="I17" s="123">
        <v>415</v>
      </c>
      <c r="J17" s="123">
        <v>183</v>
      </c>
      <c r="K17" s="123"/>
      <c r="L17" s="127">
        <v>409</v>
      </c>
      <c r="M17" s="124">
        <f t="shared" si="0"/>
        <v>2554</v>
      </c>
      <c r="N17" s="125">
        <v>2</v>
      </c>
      <c r="O17" s="125">
        <v>6</v>
      </c>
      <c r="P17" s="124">
        <v>-96</v>
      </c>
      <c r="Q17" s="125">
        <v>0</v>
      </c>
      <c r="T17" s="125">
        <v>1</v>
      </c>
    </row>
    <row r="18" spans="1:20" s="114" customFormat="1" ht="16.5" thickBot="1">
      <c r="A18" s="114" t="s">
        <v>12</v>
      </c>
      <c r="B18" s="119" t="s">
        <v>244</v>
      </c>
      <c r="C18" s="194">
        <v>434</v>
      </c>
      <c r="D18" s="138"/>
      <c r="E18" s="138"/>
      <c r="F18" s="138"/>
      <c r="G18" s="194">
        <v>493</v>
      </c>
      <c r="H18" s="138">
        <v>391</v>
      </c>
      <c r="I18" s="194">
        <v>447</v>
      </c>
      <c r="J18" s="138"/>
      <c r="K18" s="138">
        <v>394</v>
      </c>
      <c r="L18" s="137">
        <v>364</v>
      </c>
      <c r="M18" s="162">
        <f>SUM(C18:L18)</f>
        <v>2523</v>
      </c>
      <c r="N18" s="160">
        <v>3</v>
      </c>
      <c r="O18" s="160">
        <v>5</v>
      </c>
      <c r="P18" s="160">
        <v>-32</v>
      </c>
      <c r="Q18" s="160">
        <v>0</v>
      </c>
      <c r="R18" s="160"/>
      <c r="S18" s="160"/>
      <c r="T18" s="160">
        <v>1</v>
      </c>
    </row>
    <row r="19" spans="3:20" ht="16.5" thickTop="1">
      <c r="C19" s="6">
        <f>SUM(C6:C18)</f>
        <v>5644</v>
      </c>
      <c r="D19" s="6">
        <f>SUM(D6:D18)-D6-D15-D17</f>
        <v>1505</v>
      </c>
      <c r="E19" s="6">
        <f>SUM(E6:E18)-E7-E8-E9-E10-E12-E13-E16-E14</f>
        <v>0</v>
      </c>
      <c r="F19" s="6">
        <f>SUM(F6:F18)</f>
        <v>0</v>
      </c>
      <c r="G19" s="6">
        <f>SUM(G6:G18)</f>
        <v>5998</v>
      </c>
      <c r="H19" s="6">
        <f>SUM(H6:H18)</f>
        <v>5499</v>
      </c>
      <c r="I19" s="6">
        <f>SUM(I6:I18)</f>
        <v>5631</v>
      </c>
      <c r="J19" s="6">
        <f>SUM(J6:J18)-J6-J9-J15-J17</f>
        <v>383</v>
      </c>
      <c r="K19" s="6">
        <f>SUM(K6:K18)-K6</f>
        <v>3698</v>
      </c>
      <c r="L19" s="6">
        <f>SUM(L6:L18)-L6</f>
        <v>3110</v>
      </c>
      <c r="R19" s="26">
        <f>SUM(R6:R18)</f>
        <v>7</v>
      </c>
      <c r="S19" s="26">
        <f>SUM(S6:S18)</f>
        <v>2</v>
      </c>
      <c r="T19" s="26">
        <f>SUM(T6:T18)</f>
        <v>4</v>
      </c>
    </row>
    <row r="20" spans="2:12" ht="15.75">
      <c r="B20" s="1" t="s">
        <v>155</v>
      </c>
      <c r="C20" s="6">
        <f>COUNT(C6:C18)</f>
        <v>13</v>
      </c>
      <c r="D20" s="6">
        <f>COUNT(D6:D18)-COUNT(D6)-COUNT(D15)-COUNT(D17)</f>
        <v>4</v>
      </c>
      <c r="E20" s="6">
        <f>COUNT(E6:E18)-COUNT(E7:E16)</f>
        <v>0</v>
      </c>
      <c r="F20" s="6">
        <f>COUNT(F6:F18)</f>
        <v>0</v>
      </c>
      <c r="G20" s="6">
        <f>COUNT(G6:G18)</f>
        <v>13</v>
      </c>
      <c r="H20" s="6">
        <f>COUNT(H6:H18)</f>
        <v>13</v>
      </c>
      <c r="I20" s="6">
        <f>COUNT(I6:I18)</f>
        <v>13</v>
      </c>
      <c r="J20" s="6">
        <f>COUNT(J6:J18)-COUNT(J6)-COUNT(J9)-COUNT(J15)-COUNT(J17)</f>
        <v>1</v>
      </c>
      <c r="K20" s="6">
        <f>COUNT(K6:K18)-COUNT(K6)</f>
        <v>9</v>
      </c>
      <c r="L20" s="6">
        <f>COUNT(L6:L18)-COUNT(L6)</f>
        <v>8</v>
      </c>
    </row>
    <row r="21" spans="2:19" ht="35.25" customHeight="1">
      <c r="B21" s="11" t="s">
        <v>92</v>
      </c>
      <c r="C21" s="16">
        <f aca="true" t="shared" si="1" ref="C21:L21">C19/C20</f>
        <v>434.15384615384613</v>
      </c>
      <c r="D21" s="16">
        <f t="shared" si="1"/>
        <v>376.25</v>
      </c>
      <c r="E21" s="16" t="e">
        <f t="shared" si="1"/>
        <v>#DIV/0!</v>
      </c>
      <c r="F21" s="16" t="e">
        <f t="shared" si="1"/>
        <v>#DIV/0!</v>
      </c>
      <c r="G21" s="16">
        <f t="shared" si="1"/>
        <v>461.38461538461536</v>
      </c>
      <c r="H21" s="16">
        <f t="shared" si="1"/>
        <v>423</v>
      </c>
      <c r="I21" s="16">
        <f t="shared" si="1"/>
        <v>433.15384615384613</v>
      </c>
      <c r="J21" s="16">
        <f t="shared" si="1"/>
        <v>383</v>
      </c>
      <c r="K21" s="16">
        <f t="shared" si="1"/>
        <v>410.8888888888889</v>
      </c>
      <c r="L21" s="16">
        <f t="shared" si="1"/>
        <v>388.75</v>
      </c>
      <c r="M21" s="3" t="s">
        <v>23</v>
      </c>
      <c r="N21" s="212" t="s">
        <v>83</v>
      </c>
      <c r="O21" s="212"/>
      <c r="P21" s="3" t="s">
        <v>24</v>
      </c>
      <c r="Q21" s="10" t="s">
        <v>84</v>
      </c>
      <c r="R21" s="40" t="s">
        <v>91</v>
      </c>
      <c r="S21" s="40" t="s">
        <v>153</v>
      </c>
    </row>
    <row r="22" spans="13:19" ht="15.75">
      <c r="M22" s="6">
        <f>SUM(M6:M18)</f>
        <v>32993</v>
      </c>
      <c r="N22" s="1">
        <f>SUM(N6:N18)</f>
        <v>57</v>
      </c>
      <c r="O22" s="1">
        <f>SUM(O6:O18)</f>
        <v>47</v>
      </c>
      <c r="P22" s="1">
        <f>SUM(P6:P18)</f>
        <v>421</v>
      </c>
      <c r="Q22" s="1">
        <f>SUM(Q6:Q18)</f>
        <v>16</v>
      </c>
      <c r="R22" s="2">
        <f>N22-O22</f>
        <v>10</v>
      </c>
      <c r="S22" s="26">
        <f>SUM(R19:T19)</f>
        <v>13</v>
      </c>
    </row>
    <row r="23" spans="3:11" ht="15.75">
      <c r="C23" s="217" t="s">
        <v>28</v>
      </c>
      <c r="D23" s="217"/>
      <c r="H23" s="19" t="s">
        <v>97</v>
      </c>
      <c r="J23" s="215" t="s">
        <v>98</v>
      </c>
      <c r="K23" s="215"/>
    </row>
    <row r="24" spans="1:20" ht="16.5" thickBot="1">
      <c r="A24" s="39"/>
      <c r="B24" s="39"/>
      <c r="C24" s="39"/>
      <c r="D24" s="39"/>
      <c r="E24" s="39"/>
      <c r="F24" s="39"/>
      <c r="G24" s="39"/>
      <c r="H24" s="65"/>
      <c r="I24" s="39"/>
      <c r="J24" s="39"/>
      <c r="K24" s="39"/>
      <c r="L24" s="39"/>
      <c r="M24" s="39"/>
      <c r="N24" s="39"/>
      <c r="O24" s="39"/>
      <c r="P24" s="39"/>
      <c r="Q24" s="39"/>
      <c r="R24" s="61"/>
      <c r="S24" s="61"/>
      <c r="T24" s="61"/>
    </row>
    <row r="26" spans="2:20" ht="32.25" thickBot="1">
      <c r="B26" s="3" t="s">
        <v>18</v>
      </c>
      <c r="C26" s="8" t="s">
        <v>67</v>
      </c>
      <c r="D26" s="8" t="s">
        <v>194</v>
      </c>
      <c r="E26" s="8" t="s">
        <v>68</v>
      </c>
      <c r="F26" s="8" t="s">
        <v>201</v>
      </c>
      <c r="G26" s="108" t="s">
        <v>205</v>
      </c>
      <c r="H26" s="8" t="s">
        <v>69</v>
      </c>
      <c r="I26" s="8" t="s">
        <v>70</v>
      </c>
      <c r="J26" s="8" t="s">
        <v>71</v>
      </c>
      <c r="K26" s="8" t="s">
        <v>73</v>
      </c>
      <c r="L26" s="8" t="s">
        <v>200</v>
      </c>
      <c r="M26" s="3" t="s">
        <v>23</v>
      </c>
      <c r="N26" s="3" t="s">
        <v>175</v>
      </c>
      <c r="O26" s="3" t="s">
        <v>22</v>
      </c>
      <c r="P26" s="3" t="s">
        <v>24</v>
      </c>
      <c r="Q26" s="10" t="s">
        <v>82</v>
      </c>
      <c r="R26" s="2" t="s">
        <v>130</v>
      </c>
      <c r="S26" s="2" t="s">
        <v>131</v>
      </c>
      <c r="T26" s="2" t="s">
        <v>132</v>
      </c>
    </row>
    <row r="27" spans="1:20" s="125" customFormat="1" ht="15.75">
      <c r="A27" s="125" t="s">
        <v>228</v>
      </c>
      <c r="B27" s="123" t="s">
        <v>258</v>
      </c>
      <c r="C27" s="125">
        <v>419</v>
      </c>
      <c r="D27" s="123">
        <v>369</v>
      </c>
      <c r="E27" s="123">
        <v>161</v>
      </c>
      <c r="F27" s="123"/>
      <c r="G27" s="187">
        <v>461</v>
      </c>
      <c r="H27" s="123"/>
      <c r="I27" s="187">
        <v>424</v>
      </c>
      <c r="J27" s="123">
        <v>207</v>
      </c>
      <c r="K27" s="123">
        <v>379</v>
      </c>
      <c r="L27" s="123"/>
      <c r="M27" s="102">
        <f aca="true" t="shared" si="2" ref="M27:M39">SUM(C27:L27)</f>
        <v>2420</v>
      </c>
      <c r="N27" s="125">
        <v>2</v>
      </c>
      <c r="O27" s="125">
        <v>6</v>
      </c>
      <c r="P27" s="125">
        <v>-134</v>
      </c>
      <c r="Q27" s="125">
        <v>0</v>
      </c>
      <c r="T27" s="125">
        <v>1</v>
      </c>
    </row>
    <row r="28" spans="1:20" s="114" customFormat="1" ht="15.75">
      <c r="A28" s="114" t="s">
        <v>229</v>
      </c>
      <c r="B28" s="119" t="s">
        <v>144</v>
      </c>
      <c r="C28" s="186">
        <v>433</v>
      </c>
      <c r="D28" s="119"/>
      <c r="E28" s="119"/>
      <c r="F28" s="119"/>
      <c r="G28" s="186">
        <v>403</v>
      </c>
      <c r="H28" s="119">
        <v>399</v>
      </c>
      <c r="I28" s="119">
        <v>390</v>
      </c>
      <c r="J28" s="119"/>
      <c r="K28" s="119">
        <v>396</v>
      </c>
      <c r="L28" s="119">
        <v>363</v>
      </c>
      <c r="M28" s="104">
        <f t="shared" si="2"/>
        <v>2384</v>
      </c>
      <c r="N28" s="114">
        <v>2</v>
      </c>
      <c r="O28" s="114">
        <v>6</v>
      </c>
      <c r="P28" s="114">
        <v>-55</v>
      </c>
      <c r="Q28" s="114">
        <v>0</v>
      </c>
      <c r="T28" s="114">
        <v>1</v>
      </c>
    </row>
    <row r="29" spans="1:20" s="114" customFormat="1" ht="15.75">
      <c r="A29" s="114" t="s">
        <v>214</v>
      </c>
      <c r="B29" s="114" t="s">
        <v>222</v>
      </c>
      <c r="C29" s="114">
        <v>389</v>
      </c>
      <c r="D29" s="119"/>
      <c r="E29" s="119"/>
      <c r="F29" s="119"/>
      <c r="G29" s="186">
        <v>476</v>
      </c>
      <c r="H29" s="186">
        <v>434</v>
      </c>
      <c r="I29" s="119">
        <v>421</v>
      </c>
      <c r="J29" s="119"/>
      <c r="K29" s="186">
        <v>425</v>
      </c>
      <c r="L29" s="119">
        <v>357</v>
      </c>
      <c r="M29" s="104">
        <f t="shared" si="2"/>
        <v>2502</v>
      </c>
      <c r="N29" s="114">
        <v>3</v>
      </c>
      <c r="O29" s="114">
        <v>5</v>
      </c>
      <c r="P29" s="114">
        <v>-77</v>
      </c>
      <c r="Q29" s="114">
        <v>0</v>
      </c>
      <c r="T29" s="114">
        <v>1</v>
      </c>
    </row>
    <row r="30" spans="1:20" s="125" customFormat="1" ht="15.75">
      <c r="A30" s="125" t="s">
        <v>215</v>
      </c>
      <c r="B30" s="123" t="s">
        <v>14</v>
      </c>
      <c r="C30" s="187">
        <v>446</v>
      </c>
      <c r="D30" s="187">
        <v>195</v>
      </c>
      <c r="E30" s="123"/>
      <c r="F30" s="123"/>
      <c r="G30" s="187">
        <v>256</v>
      </c>
      <c r="H30" s="123">
        <v>429</v>
      </c>
      <c r="I30" s="123">
        <v>441</v>
      </c>
      <c r="J30" s="123"/>
      <c r="K30" s="123">
        <v>412</v>
      </c>
      <c r="L30" s="123">
        <v>427</v>
      </c>
      <c r="M30" s="102">
        <f t="shared" si="2"/>
        <v>2606</v>
      </c>
      <c r="N30" s="125">
        <v>3</v>
      </c>
      <c r="O30" s="125">
        <v>5</v>
      </c>
      <c r="P30" s="125">
        <v>0</v>
      </c>
      <c r="Q30" s="125">
        <v>0</v>
      </c>
      <c r="T30" s="125">
        <v>1</v>
      </c>
    </row>
    <row r="31" spans="1:18" s="114" customFormat="1" ht="15.75">
      <c r="A31" s="114" t="s">
        <v>114</v>
      </c>
      <c r="B31" s="119" t="s">
        <v>17</v>
      </c>
      <c r="C31" s="186">
        <v>469</v>
      </c>
      <c r="D31" s="119">
        <v>221</v>
      </c>
      <c r="E31" s="119"/>
      <c r="F31" s="119"/>
      <c r="G31" s="186">
        <v>436</v>
      </c>
      <c r="H31" s="186">
        <v>431</v>
      </c>
      <c r="I31" s="119">
        <v>399</v>
      </c>
      <c r="J31" s="119">
        <v>173</v>
      </c>
      <c r="K31" s="119"/>
      <c r="L31" s="119">
        <v>373</v>
      </c>
      <c r="M31" s="104">
        <f>SUM(C31:L31)</f>
        <v>2502</v>
      </c>
      <c r="N31" s="114">
        <v>5</v>
      </c>
      <c r="O31" s="114">
        <v>3</v>
      </c>
      <c r="P31" s="114">
        <v>5</v>
      </c>
      <c r="Q31" s="114">
        <v>2</v>
      </c>
      <c r="R31" s="114">
        <v>1</v>
      </c>
    </row>
    <row r="32" spans="1:18" s="125" customFormat="1" ht="15.75">
      <c r="A32" s="125" t="s">
        <v>115</v>
      </c>
      <c r="B32" s="123" t="s">
        <v>15</v>
      </c>
      <c r="C32" s="187">
        <v>428</v>
      </c>
      <c r="D32" s="188">
        <v>435</v>
      </c>
      <c r="E32" s="126">
        <v>152</v>
      </c>
      <c r="F32" s="126"/>
      <c r="G32" s="188">
        <v>496</v>
      </c>
      <c r="H32" s="188">
        <v>430</v>
      </c>
      <c r="I32" s="188">
        <v>427</v>
      </c>
      <c r="J32" s="126">
        <v>171</v>
      </c>
      <c r="K32" s="126"/>
      <c r="L32" s="127"/>
      <c r="M32" s="102">
        <f t="shared" si="2"/>
        <v>2539</v>
      </c>
      <c r="N32" s="125">
        <v>7</v>
      </c>
      <c r="O32" s="125">
        <v>1</v>
      </c>
      <c r="P32" s="125">
        <v>169</v>
      </c>
      <c r="Q32" s="125">
        <v>2</v>
      </c>
      <c r="R32" s="125">
        <v>1</v>
      </c>
    </row>
    <row r="33" spans="1:18" s="114" customFormat="1" ht="15.75">
      <c r="A33" s="114" t="s">
        <v>116</v>
      </c>
      <c r="B33" s="114" t="s">
        <v>13</v>
      </c>
      <c r="C33" s="114">
        <v>405</v>
      </c>
      <c r="D33" s="119">
        <v>414</v>
      </c>
      <c r="E33" s="119">
        <v>149</v>
      </c>
      <c r="F33" s="119"/>
      <c r="G33" s="186">
        <v>487</v>
      </c>
      <c r="H33" s="186">
        <v>456</v>
      </c>
      <c r="I33" s="186">
        <v>447</v>
      </c>
      <c r="J33" s="119">
        <v>185</v>
      </c>
      <c r="K33" s="119"/>
      <c r="L33" s="119"/>
      <c r="M33" s="104">
        <f t="shared" si="2"/>
        <v>2543</v>
      </c>
      <c r="N33" s="114">
        <v>5</v>
      </c>
      <c r="O33" s="114">
        <v>3</v>
      </c>
      <c r="P33" s="114">
        <v>44</v>
      </c>
      <c r="Q33" s="114">
        <v>2</v>
      </c>
      <c r="R33" s="114">
        <v>1</v>
      </c>
    </row>
    <row r="34" spans="1:18" s="125" customFormat="1" ht="15.75">
      <c r="A34" s="125" t="s">
        <v>117</v>
      </c>
      <c r="B34" s="123" t="s">
        <v>244</v>
      </c>
      <c r="C34" s="187">
        <v>430</v>
      </c>
      <c r="D34" s="123">
        <v>392</v>
      </c>
      <c r="E34" s="123"/>
      <c r="F34" s="123"/>
      <c r="G34" s="187">
        <v>480</v>
      </c>
      <c r="H34" s="187">
        <v>430</v>
      </c>
      <c r="I34" s="187">
        <v>464</v>
      </c>
      <c r="J34" s="123">
        <v>426</v>
      </c>
      <c r="K34" s="123"/>
      <c r="L34" s="123"/>
      <c r="M34" s="102">
        <f t="shared" si="2"/>
        <v>2622</v>
      </c>
      <c r="N34" s="125">
        <v>6</v>
      </c>
      <c r="O34" s="125">
        <v>2</v>
      </c>
      <c r="P34" s="125">
        <v>99</v>
      </c>
      <c r="Q34" s="125">
        <v>2</v>
      </c>
      <c r="R34" s="125">
        <v>1</v>
      </c>
    </row>
    <row r="35" spans="1:18" s="114" customFormat="1" ht="15.75">
      <c r="A35" s="114" t="s">
        <v>118</v>
      </c>
      <c r="B35" s="119" t="s">
        <v>16</v>
      </c>
      <c r="C35" s="114">
        <v>405</v>
      </c>
      <c r="D35" s="186">
        <v>444</v>
      </c>
      <c r="E35" s="119"/>
      <c r="F35" s="119"/>
      <c r="G35" s="186">
        <v>471</v>
      </c>
      <c r="H35" s="119">
        <v>397</v>
      </c>
      <c r="I35" s="186">
        <v>449</v>
      </c>
      <c r="J35" s="119">
        <v>391</v>
      </c>
      <c r="K35" s="119"/>
      <c r="L35" s="119"/>
      <c r="M35" s="104">
        <f t="shared" si="2"/>
        <v>2557</v>
      </c>
      <c r="N35" s="114">
        <v>5</v>
      </c>
      <c r="O35" s="114">
        <v>3</v>
      </c>
      <c r="P35" s="114">
        <v>33</v>
      </c>
      <c r="Q35" s="114">
        <v>2</v>
      </c>
      <c r="R35" s="114">
        <v>1</v>
      </c>
    </row>
    <row r="36" spans="1:18" s="125" customFormat="1" ht="15.75">
      <c r="A36" s="125" t="s">
        <v>119</v>
      </c>
      <c r="B36" s="123" t="s">
        <v>233</v>
      </c>
      <c r="C36" s="125">
        <v>398</v>
      </c>
      <c r="D36" s="123">
        <v>382</v>
      </c>
      <c r="E36" s="123"/>
      <c r="F36" s="123"/>
      <c r="G36" s="187">
        <v>454</v>
      </c>
      <c r="H36" s="187">
        <v>442</v>
      </c>
      <c r="I36" s="187">
        <v>492</v>
      </c>
      <c r="J36" s="123">
        <v>367</v>
      </c>
      <c r="K36" s="123"/>
      <c r="L36" s="123"/>
      <c r="M36" s="102">
        <f>SUM(C36:L36)</f>
        <v>2535</v>
      </c>
      <c r="N36" s="125">
        <v>5</v>
      </c>
      <c r="O36" s="125">
        <v>3</v>
      </c>
      <c r="P36" s="125">
        <v>123</v>
      </c>
      <c r="Q36" s="125">
        <v>2</v>
      </c>
      <c r="R36" s="125">
        <v>1</v>
      </c>
    </row>
    <row r="37" spans="1:18" s="114" customFormat="1" ht="15.75">
      <c r="A37" s="114" t="s">
        <v>120</v>
      </c>
      <c r="B37" s="119" t="s">
        <v>143</v>
      </c>
      <c r="C37" s="186">
        <v>467</v>
      </c>
      <c r="D37" s="119">
        <v>424</v>
      </c>
      <c r="E37" s="119"/>
      <c r="F37" s="119"/>
      <c r="G37" s="186">
        <v>478</v>
      </c>
      <c r="H37" s="186">
        <v>446</v>
      </c>
      <c r="I37" s="186">
        <v>444</v>
      </c>
      <c r="J37" s="119">
        <v>410</v>
      </c>
      <c r="K37" s="119"/>
      <c r="L37" s="119"/>
      <c r="M37" s="104">
        <f t="shared" si="2"/>
        <v>2669</v>
      </c>
      <c r="N37" s="114">
        <v>6</v>
      </c>
      <c r="O37" s="114">
        <v>2</v>
      </c>
      <c r="P37" s="114">
        <v>88</v>
      </c>
      <c r="Q37" s="114">
        <v>2</v>
      </c>
      <c r="R37" s="114">
        <v>1</v>
      </c>
    </row>
    <row r="38" spans="1:20" s="125" customFormat="1" ht="15.75">
      <c r="A38" s="125" t="s">
        <v>121</v>
      </c>
      <c r="B38" s="123" t="s">
        <v>202</v>
      </c>
      <c r="C38" s="187">
        <v>419</v>
      </c>
      <c r="D38" s="123">
        <v>418</v>
      </c>
      <c r="E38" s="123"/>
      <c r="F38" s="123"/>
      <c r="G38" s="187">
        <v>458</v>
      </c>
      <c r="H38" s="123">
        <v>414</v>
      </c>
      <c r="I38" s="123">
        <v>402</v>
      </c>
      <c r="J38" s="123">
        <v>389</v>
      </c>
      <c r="K38" s="123"/>
      <c r="L38" s="123"/>
      <c r="M38" s="102">
        <f t="shared" si="2"/>
        <v>2500</v>
      </c>
      <c r="N38" s="125">
        <v>2</v>
      </c>
      <c r="O38" s="125">
        <v>6</v>
      </c>
      <c r="P38" s="125">
        <v>-61</v>
      </c>
      <c r="Q38" s="125">
        <v>0</v>
      </c>
      <c r="T38" s="125">
        <v>1</v>
      </c>
    </row>
    <row r="39" spans="1:18" s="114" customFormat="1" ht="16.5" thickBot="1">
      <c r="A39" s="114" t="s">
        <v>122</v>
      </c>
      <c r="B39" s="119" t="s">
        <v>19</v>
      </c>
      <c r="C39" s="194">
        <v>429</v>
      </c>
      <c r="D39" s="138">
        <v>400</v>
      </c>
      <c r="E39" s="138">
        <v>230</v>
      </c>
      <c r="F39" s="138"/>
      <c r="G39" s="194">
        <v>467</v>
      </c>
      <c r="H39" s="194">
        <v>440</v>
      </c>
      <c r="I39" s="194">
        <v>448</v>
      </c>
      <c r="J39" s="138">
        <v>163</v>
      </c>
      <c r="K39" s="138"/>
      <c r="L39" s="137"/>
      <c r="M39" s="104">
        <f t="shared" si="2"/>
        <v>2577</v>
      </c>
      <c r="N39" s="114">
        <v>6</v>
      </c>
      <c r="O39" s="114">
        <v>2</v>
      </c>
      <c r="P39" s="114">
        <v>78</v>
      </c>
      <c r="Q39" s="114">
        <v>2</v>
      </c>
      <c r="R39" s="114">
        <v>1</v>
      </c>
    </row>
    <row r="40" spans="3:20" ht="16.5" thickTop="1">
      <c r="C40" s="7">
        <f>SUM(C27:C39)</f>
        <v>5537</v>
      </c>
      <c r="D40" s="7">
        <f>SUM(D27:D39)-D30-D31</f>
        <v>3678</v>
      </c>
      <c r="E40" s="7">
        <f>SUM(E27:E39)-E27-E32-E33-E39</f>
        <v>0</v>
      </c>
      <c r="F40" s="7">
        <f aca="true" t="shared" si="3" ref="F40:L40">SUM(F27:F39)</f>
        <v>0</v>
      </c>
      <c r="G40" s="7">
        <f>SUM(G27:G39)-G30</f>
        <v>5567</v>
      </c>
      <c r="H40" s="7">
        <f t="shared" si="3"/>
        <v>5148</v>
      </c>
      <c r="I40" s="7">
        <f t="shared" si="3"/>
        <v>5648</v>
      </c>
      <c r="J40" s="7">
        <f>SUM(J27:J39)-J27-J32-J33-J31-J39</f>
        <v>1983</v>
      </c>
      <c r="K40" s="7">
        <f t="shared" si="3"/>
        <v>1612</v>
      </c>
      <c r="L40" s="7">
        <f t="shared" si="3"/>
        <v>1520</v>
      </c>
      <c r="N40" s="1">
        <f>SUM(N27:N39)</f>
        <v>57</v>
      </c>
      <c r="O40" s="1">
        <f>SUM(O27:O39)</f>
        <v>47</v>
      </c>
      <c r="P40" s="1">
        <f>SUM(P27:P39)</f>
        <v>312</v>
      </c>
      <c r="Q40" s="1">
        <f>SUM(Q27:Q39)</f>
        <v>16</v>
      </c>
      <c r="R40" s="6">
        <f>SUM(R27:R39)+R19</f>
        <v>15</v>
      </c>
      <c r="S40" s="6">
        <f>SUM(S27:S39)+S19</f>
        <v>2</v>
      </c>
      <c r="T40" s="6">
        <f>SUM(T27:T39)+T19</f>
        <v>9</v>
      </c>
    </row>
    <row r="41" spans="2:12" ht="15.75">
      <c r="B41" s="36" t="s">
        <v>172</v>
      </c>
      <c r="C41" s="1">
        <f>COUNT(C27:C39)</f>
        <v>13</v>
      </c>
      <c r="D41" s="1">
        <f>COUNT(D27:D39)-COUNT(D30)-COUNT(D31)</f>
        <v>9</v>
      </c>
      <c r="E41" s="1">
        <f>COUNT(E27:E39)-COUNT(E27)-COUNT(E32:E33)-COUNT(E39)</f>
        <v>0</v>
      </c>
      <c r="F41" s="1">
        <f aca="true" t="shared" si="4" ref="F41:L41">COUNT(F27:F39)</f>
        <v>0</v>
      </c>
      <c r="G41" s="1">
        <f>COUNT(G27:G39)-COUNT(G30)</f>
        <v>12</v>
      </c>
      <c r="H41" s="1">
        <f t="shared" si="4"/>
        <v>12</v>
      </c>
      <c r="I41" s="1">
        <f t="shared" si="4"/>
        <v>13</v>
      </c>
      <c r="J41" s="1">
        <f>COUNT(J27:J39)-COUNT(J27)-COUNT(J31:J33)-COUNT(J39)</f>
        <v>5</v>
      </c>
      <c r="K41" s="1">
        <f t="shared" si="4"/>
        <v>4</v>
      </c>
      <c r="L41" s="1">
        <f t="shared" si="4"/>
        <v>4</v>
      </c>
    </row>
    <row r="42" spans="2:20" ht="31.5">
      <c r="B42" s="11" t="s">
        <v>169</v>
      </c>
      <c r="C42" s="16">
        <f>C40/C41</f>
        <v>425.9230769230769</v>
      </c>
      <c r="D42" s="16">
        <f aca="true" t="shared" si="5" ref="D42:L42">D40/D41</f>
        <v>408.6666666666667</v>
      </c>
      <c r="E42" s="16" t="e">
        <f t="shared" si="5"/>
        <v>#DIV/0!</v>
      </c>
      <c r="F42" s="16" t="e">
        <f t="shared" si="5"/>
        <v>#DIV/0!</v>
      </c>
      <c r="G42" s="16">
        <f t="shared" si="5"/>
        <v>463.9166666666667</v>
      </c>
      <c r="H42" s="16">
        <f t="shared" si="5"/>
        <v>429</v>
      </c>
      <c r="I42" s="16">
        <f t="shared" si="5"/>
        <v>434.46153846153845</v>
      </c>
      <c r="J42" s="16">
        <f t="shared" si="5"/>
        <v>396.6</v>
      </c>
      <c r="K42" s="16">
        <f t="shared" si="5"/>
        <v>403</v>
      </c>
      <c r="L42" s="16">
        <f t="shared" si="5"/>
        <v>380</v>
      </c>
      <c r="M42" s="3" t="s">
        <v>23</v>
      </c>
      <c r="N42" s="212" t="s">
        <v>83</v>
      </c>
      <c r="O42" s="212"/>
      <c r="P42" s="3" t="s">
        <v>24</v>
      </c>
      <c r="Q42" s="10" t="s">
        <v>84</v>
      </c>
      <c r="S42" s="40" t="s">
        <v>91</v>
      </c>
      <c r="T42" s="40" t="s">
        <v>153</v>
      </c>
    </row>
    <row r="43" spans="13:20" ht="15.75">
      <c r="M43" s="6">
        <f>SUM(M27:M39)+M22</f>
        <v>65949</v>
      </c>
      <c r="N43" s="6">
        <f>+N22</f>
        <v>57</v>
      </c>
      <c r="O43" s="6">
        <f>+O22</f>
        <v>47</v>
      </c>
      <c r="P43" s="6">
        <f>+P22</f>
        <v>421</v>
      </c>
      <c r="Q43" s="6">
        <f>+Q22</f>
        <v>16</v>
      </c>
      <c r="S43" s="2">
        <f>N43-O43</f>
        <v>10</v>
      </c>
      <c r="T43" s="26">
        <f>SUM(R40:T40)</f>
        <v>26</v>
      </c>
    </row>
    <row r="45" spans="13:14" ht="15.75">
      <c r="M45" s="1" t="s">
        <v>93</v>
      </c>
      <c r="N45" s="18">
        <f>M43/T43</f>
        <v>2536.5</v>
      </c>
    </row>
  </sheetData>
  <sheetProtection/>
  <mergeCells count="8">
    <mergeCell ref="E1:H1"/>
    <mergeCell ref="I1:J1"/>
    <mergeCell ref="N42:O42"/>
    <mergeCell ref="J23:K23"/>
    <mergeCell ref="C4:L4"/>
    <mergeCell ref="N4:O4"/>
    <mergeCell ref="C23:D23"/>
    <mergeCell ref="N21:O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T46"/>
  <sheetViews>
    <sheetView zoomScale="90" zoomScaleNormal="90" zoomScalePageLayoutView="0" workbookViewId="0" topLeftCell="A19">
      <selection activeCell="J43" sqref="J43"/>
    </sheetView>
  </sheetViews>
  <sheetFormatPr defaultColWidth="9.00390625" defaultRowHeight="12.75"/>
  <cols>
    <col min="1" max="1" width="11.25390625" style="1" bestFit="1" customWidth="1"/>
    <col min="2" max="2" width="21.00390625" style="1" bestFit="1" customWidth="1"/>
    <col min="3" max="3" width="14.00390625" style="1" customWidth="1"/>
    <col min="4" max="4" width="13.625" style="1" customWidth="1"/>
    <col min="5" max="5" width="10.75390625" style="1" customWidth="1"/>
    <col min="6" max="6" width="13.625" style="1" customWidth="1"/>
    <col min="7" max="9" width="9.125" style="1" customWidth="1"/>
    <col min="10" max="10" width="13.875" style="1" customWidth="1"/>
    <col min="11" max="11" width="13.625" style="1" customWidth="1"/>
    <col min="12" max="12" width="11.875" style="1" customWidth="1"/>
    <col min="13" max="13" width="16.75390625" style="1" customWidth="1"/>
    <col min="14" max="14" width="11.25390625" style="1" customWidth="1"/>
    <col min="15" max="15" width="10.375" style="1" customWidth="1"/>
    <col min="16" max="16" width="13.375" style="1" customWidth="1"/>
    <col min="17" max="17" width="14.625" style="1" customWidth="1"/>
    <col min="19" max="19" width="12.25390625" style="0" customWidth="1"/>
    <col min="20" max="20" width="12.125" style="0" customWidth="1"/>
  </cols>
  <sheetData>
    <row r="1" spans="1:14" ht="15.75">
      <c r="A1" s="27" t="s">
        <v>104</v>
      </c>
      <c r="B1" s="28"/>
      <c r="C1" s="27" t="s">
        <v>109</v>
      </c>
      <c r="D1" s="28" t="s">
        <v>108</v>
      </c>
      <c r="E1" s="28"/>
      <c r="F1" s="211" t="s">
        <v>199</v>
      </c>
      <c r="G1" s="211"/>
      <c r="H1" s="212" t="s">
        <v>112</v>
      </c>
      <c r="I1" s="212"/>
      <c r="J1" s="3" t="s">
        <v>113</v>
      </c>
      <c r="K1" s="76" t="s">
        <v>91</v>
      </c>
      <c r="M1" s="60" t="s">
        <v>93</v>
      </c>
      <c r="N1" s="18">
        <f>M22/T22</f>
        <v>2529.769230769231</v>
      </c>
    </row>
    <row r="2" spans="8:14" ht="15.75">
      <c r="H2" s="1">
        <f>N22+N41</f>
        <v>104</v>
      </c>
      <c r="I2" s="1">
        <f>O22+O41</f>
        <v>104</v>
      </c>
      <c r="J2" s="1">
        <f>Q22+Q41</f>
        <v>25</v>
      </c>
      <c r="K2" s="1">
        <f>H2-I2</f>
        <v>0</v>
      </c>
      <c r="M2" s="60" t="s">
        <v>159</v>
      </c>
      <c r="N2" s="6">
        <f>M6+M8+M10+M12+M13+M15+M17+M29+M31+M33+M35+M37+M39</f>
        <v>32602</v>
      </c>
    </row>
    <row r="4" spans="3:20" ht="18" customHeight="1">
      <c r="C4" s="212"/>
      <c r="D4" s="212"/>
      <c r="E4" s="212"/>
      <c r="F4" s="212"/>
      <c r="G4" s="212"/>
      <c r="H4" s="212"/>
      <c r="I4" s="212"/>
      <c r="J4" s="212"/>
      <c r="K4" s="212"/>
      <c r="L4" s="212"/>
      <c r="N4" s="212" t="s">
        <v>21</v>
      </c>
      <c r="O4" s="212"/>
      <c r="R4" s="2"/>
      <c r="S4" s="2"/>
      <c r="T4" s="2"/>
    </row>
    <row r="5" spans="2:20" ht="33" customHeight="1" thickBot="1">
      <c r="B5" s="3" t="s">
        <v>18</v>
      </c>
      <c r="C5" s="8" t="s">
        <v>78</v>
      </c>
      <c r="D5" s="8" t="s">
        <v>57</v>
      </c>
      <c r="E5" s="8" t="s">
        <v>252</v>
      </c>
      <c r="F5" s="58" t="s">
        <v>208</v>
      </c>
      <c r="G5" s="58" t="s">
        <v>193</v>
      </c>
      <c r="H5" s="139" t="s">
        <v>223</v>
      </c>
      <c r="I5" s="8" t="s">
        <v>209</v>
      </c>
      <c r="J5" s="8" t="s">
        <v>58</v>
      </c>
      <c r="K5" s="8" t="s">
        <v>247</v>
      </c>
      <c r="L5" s="8" t="s">
        <v>246</v>
      </c>
      <c r="M5" s="3" t="s">
        <v>23</v>
      </c>
      <c r="N5" s="37" t="s">
        <v>244</v>
      </c>
      <c r="O5" s="3" t="s">
        <v>22</v>
      </c>
      <c r="P5" s="3" t="s">
        <v>24</v>
      </c>
      <c r="Q5" s="10" t="s">
        <v>82</v>
      </c>
      <c r="R5" s="2" t="s">
        <v>130</v>
      </c>
      <c r="S5" s="2" t="s">
        <v>131</v>
      </c>
      <c r="T5" s="2" t="s">
        <v>132</v>
      </c>
    </row>
    <row r="6" spans="1:20" s="87" customFormat="1" ht="15.75">
      <c r="A6" s="118" t="s">
        <v>0</v>
      </c>
      <c r="B6" s="114" t="s">
        <v>241</v>
      </c>
      <c r="C6" s="186">
        <v>459</v>
      </c>
      <c r="D6" s="186">
        <v>426</v>
      </c>
      <c r="E6" s="119"/>
      <c r="F6" s="186">
        <v>433</v>
      </c>
      <c r="G6" s="119"/>
      <c r="H6" s="119">
        <v>398</v>
      </c>
      <c r="I6" s="186">
        <v>437</v>
      </c>
      <c r="J6" s="119">
        <v>402</v>
      </c>
      <c r="K6" s="119"/>
      <c r="L6" s="120"/>
      <c r="M6" s="121">
        <f aca="true" t="shared" si="0" ref="M6:M18">SUM(C6:L6)</f>
        <v>2555</v>
      </c>
      <c r="N6" s="118">
        <v>6</v>
      </c>
      <c r="O6" s="118">
        <v>2</v>
      </c>
      <c r="P6" s="121">
        <v>119</v>
      </c>
      <c r="Q6" s="118">
        <v>2</v>
      </c>
      <c r="R6" s="122">
        <v>1</v>
      </c>
      <c r="S6" s="122"/>
      <c r="T6" s="122"/>
    </row>
    <row r="7" spans="1:20" s="80" customFormat="1" ht="15.75">
      <c r="A7" s="79" t="s">
        <v>1</v>
      </c>
      <c r="B7" s="125" t="s">
        <v>19</v>
      </c>
      <c r="C7" s="187">
        <v>439</v>
      </c>
      <c r="D7" s="123">
        <v>395</v>
      </c>
      <c r="E7" s="187">
        <v>425</v>
      </c>
      <c r="F7" s="187">
        <v>456</v>
      </c>
      <c r="G7" s="123"/>
      <c r="H7" s="123"/>
      <c r="I7" s="187">
        <v>440</v>
      </c>
      <c r="J7" s="123"/>
      <c r="K7" s="123"/>
      <c r="L7" s="127">
        <v>394</v>
      </c>
      <c r="M7" s="82">
        <f t="shared" si="0"/>
        <v>2549</v>
      </c>
      <c r="N7" s="79">
        <v>6</v>
      </c>
      <c r="O7" s="79">
        <v>2</v>
      </c>
      <c r="P7" s="82">
        <v>99</v>
      </c>
      <c r="Q7" s="79">
        <v>2</v>
      </c>
      <c r="R7" s="83">
        <v>1</v>
      </c>
      <c r="S7" s="83"/>
      <c r="T7" s="83"/>
    </row>
    <row r="8" spans="1:18" s="114" customFormat="1" ht="15.75">
      <c r="A8" s="114" t="s">
        <v>2</v>
      </c>
      <c r="B8" s="119" t="s">
        <v>202</v>
      </c>
      <c r="C8" s="186">
        <v>444</v>
      </c>
      <c r="D8" s="186">
        <v>424</v>
      </c>
      <c r="E8" s="119">
        <v>405</v>
      </c>
      <c r="F8" s="186">
        <v>457</v>
      </c>
      <c r="G8" s="119"/>
      <c r="H8" s="186">
        <v>426</v>
      </c>
      <c r="I8" s="186">
        <v>434</v>
      </c>
      <c r="J8" s="119"/>
      <c r="K8" s="119"/>
      <c r="L8" s="120"/>
      <c r="M8" s="115">
        <f t="shared" si="0"/>
        <v>2590</v>
      </c>
      <c r="N8" s="114">
        <v>7</v>
      </c>
      <c r="O8" s="114">
        <v>1</v>
      </c>
      <c r="P8" s="114">
        <v>203</v>
      </c>
      <c r="Q8" s="114">
        <v>2</v>
      </c>
      <c r="R8" s="114">
        <v>1</v>
      </c>
    </row>
    <row r="9" spans="1:20" s="125" customFormat="1" ht="15.75">
      <c r="A9" s="125" t="s">
        <v>3</v>
      </c>
      <c r="B9" s="125" t="s">
        <v>143</v>
      </c>
      <c r="C9" s="126">
        <v>380</v>
      </c>
      <c r="D9" s="126">
        <v>426</v>
      </c>
      <c r="E9" s="126"/>
      <c r="F9" s="188">
        <v>433</v>
      </c>
      <c r="G9" s="126"/>
      <c r="H9" s="126"/>
      <c r="I9" s="188">
        <v>442</v>
      </c>
      <c r="J9" s="126">
        <v>419</v>
      </c>
      <c r="K9" s="126"/>
      <c r="L9" s="127">
        <v>366</v>
      </c>
      <c r="M9" s="82">
        <f t="shared" si="0"/>
        <v>2466</v>
      </c>
      <c r="N9" s="98">
        <v>2</v>
      </c>
      <c r="O9" s="98">
        <v>6</v>
      </c>
      <c r="P9" s="97">
        <v>-211</v>
      </c>
      <c r="Q9" s="98">
        <v>0</v>
      </c>
      <c r="R9" s="98"/>
      <c r="S9" s="98"/>
      <c r="T9" s="98">
        <v>1</v>
      </c>
    </row>
    <row r="10" spans="1:18" s="119" customFormat="1" ht="15.75">
      <c r="A10" s="119" t="s">
        <v>4</v>
      </c>
      <c r="B10" s="119" t="s">
        <v>233</v>
      </c>
      <c r="C10" s="186">
        <v>462</v>
      </c>
      <c r="D10" s="186">
        <v>423</v>
      </c>
      <c r="E10" s="186">
        <v>426</v>
      </c>
      <c r="F10" s="119">
        <v>406</v>
      </c>
      <c r="I10" s="186">
        <v>437</v>
      </c>
      <c r="J10" s="119">
        <v>354</v>
      </c>
      <c r="L10" s="120"/>
      <c r="M10" s="99">
        <f t="shared" si="0"/>
        <v>2508</v>
      </c>
      <c r="N10" s="119">
        <v>6</v>
      </c>
      <c r="O10" s="119">
        <v>2</v>
      </c>
      <c r="P10" s="99">
        <v>58</v>
      </c>
      <c r="Q10" s="119">
        <v>2</v>
      </c>
      <c r="R10" s="119">
        <v>1</v>
      </c>
    </row>
    <row r="11" spans="1:20" s="125" customFormat="1" ht="15.75">
      <c r="A11" s="125" t="s">
        <v>5</v>
      </c>
      <c r="B11" s="123" t="s">
        <v>16</v>
      </c>
      <c r="C11" s="123">
        <v>426</v>
      </c>
      <c r="D11" s="187">
        <v>484</v>
      </c>
      <c r="E11" s="123">
        <v>415</v>
      </c>
      <c r="F11" s="123">
        <v>412</v>
      </c>
      <c r="G11" s="123"/>
      <c r="H11" s="123"/>
      <c r="I11" s="187">
        <v>459</v>
      </c>
      <c r="J11" s="123"/>
      <c r="K11" s="123"/>
      <c r="L11" s="127">
        <v>383</v>
      </c>
      <c r="M11" s="124">
        <f t="shared" si="0"/>
        <v>2579</v>
      </c>
      <c r="N11" s="125">
        <v>2</v>
      </c>
      <c r="O11" s="125">
        <v>6</v>
      </c>
      <c r="P11" s="124">
        <v>-56</v>
      </c>
      <c r="Q11" s="125">
        <v>0</v>
      </c>
      <c r="T11" s="125">
        <v>1</v>
      </c>
    </row>
    <row r="12" spans="1:20" s="114" customFormat="1" ht="15.75">
      <c r="A12" s="114" t="s">
        <v>6</v>
      </c>
      <c r="B12" s="119" t="s">
        <v>144</v>
      </c>
      <c r="C12" s="119">
        <v>396</v>
      </c>
      <c r="D12" s="119">
        <v>380</v>
      </c>
      <c r="E12" s="186">
        <v>404</v>
      </c>
      <c r="F12" s="119"/>
      <c r="G12" s="119"/>
      <c r="H12" s="186">
        <v>430</v>
      </c>
      <c r="I12" s="119"/>
      <c r="J12" s="119">
        <v>358</v>
      </c>
      <c r="K12" s="119"/>
      <c r="L12" s="120">
        <v>362</v>
      </c>
      <c r="M12" s="115">
        <f t="shared" si="0"/>
        <v>2330</v>
      </c>
      <c r="N12" s="114">
        <v>2</v>
      </c>
      <c r="O12" s="114">
        <v>6</v>
      </c>
      <c r="P12" s="115">
        <v>-98</v>
      </c>
      <c r="Q12" s="114">
        <v>0</v>
      </c>
      <c r="T12" s="114">
        <v>1</v>
      </c>
    </row>
    <row r="13" spans="1:18" s="114" customFormat="1" ht="15.75">
      <c r="A13" s="114" t="s">
        <v>7</v>
      </c>
      <c r="B13" s="119" t="s">
        <v>13</v>
      </c>
      <c r="C13" s="119">
        <v>397</v>
      </c>
      <c r="D13" s="186">
        <v>444</v>
      </c>
      <c r="E13" s="186">
        <v>490</v>
      </c>
      <c r="F13" s="186">
        <v>435</v>
      </c>
      <c r="G13" s="119"/>
      <c r="H13" s="119">
        <v>413</v>
      </c>
      <c r="I13" s="186">
        <v>450</v>
      </c>
      <c r="J13" s="119"/>
      <c r="K13" s="119"/>
      <c r="L13" s="120"/>
      <c r="M13" s="115">
        <f t="shared" si="0"/>
        <v>2629</v>
      </c>
      <c r="N13" s="114">
        <v>6</v>
      </c>
      <c r="O13" s="114">
        <v>2</v>
      </c>
      <c r="P13" s="115">
        <v>146</v>
      </c>
      <c r="Q13" s="114">
        <v>2</v>
      </c>
      <c r="R13" s="114">
        <v>1</v>
      </c>
    </row>
    <row r="14" spans="1:18" s="125" customFormat="1" ht="15.75">
      <c r="A14" s="125" t="s">
        <v>8</v>
      </c>
      <c r="B14" s="123" t="s">
        <v>15</v>
      </c>
      <c r="C14" s="123"/>
      <c r="D14" s="123">
        <v>400</v>
      </c>
      <c r="E14" s="123"/>
      <c r="F14" s="187">
        <v>431</v>
      </c>
      <c r="G14" s="123"/>
      <c r="H14" s="187">
        <v>433</v>
      </c>
      <c r="I14" s="187">
        <v>484</v>
      </c>
      <c r="J14" s="123">
        <v>399</v>
      </c>
      <c r="K14" s="123"/>
      <c r="L14" s="127">
        <v>389</v>
      </c>
      <c r="M14" s="124">
        <f t="shared" si="0"/>
        <v>2536</v>
      </c>
      <c r="N14" s="125">
        <v>5</v>
      </c>
      <c r="O14" s="125">
        <v>3</v>
      </c>
      <c r="P14" s="124">
        <v>200</v>
      </c>
      <c r="Q14" s="125">
        <v>2</v>
      </c>
      <c r="R14" s="125">
        <v>1</v>
      </c>
    </row>
    <row r="15" spans="1:18" s="114" customFormat="1" ht="15.75">
      <c r="A15" s="114" t="s">
        <v>9</v>
      </c>
      <c r="B15" s="119" t="s">
        <v>176</v>
      </c>
      <c r="C15" s="119">
        <v>404</v>
      </c>
      <c r="D15" s="186">
        <v>430</v>
      </c>
      <c r="E15" s="186">
        <v>438</v>
      </c>
      <c r="F15" s="119">
        <v>403</v>
      </c>
      <c r="G15" s="119"/>
      <c r="H15" s="119">
        <v>422</v>
      </c>
      <c r="I15" s="186">
        <v>466</v>
      </c>
      <c r="J15" s="119"/>
      <c r="K15" s="119"/>
      <c r="L15" s="120"/>
      <c r="M15" s="115">
        <f t="shared" si="0"/>
        <v>2563</v>
      </c>
      <c r="N15" s="114">
        <v>5</v>
      </c>
      <c r="O15" s="114">
        <v>3</v>
      </c>
      <c r="P15" s="115">
        <v>5</v>
      </c>
      <c r="Q15" s="114">
        <v>2</v>
      </c>
      <c r="R15" s="114">
        <v>1</v>
      </c>
    </row>
    <row r="16" spans="1:18" s="125" customFormat="1" ht="15.75">
      <c r="A16" s="125" t="s">
        <v>10</v>
      </c>
      <c r="B16" s="125" t="s">
        <v>14</v>
      </c>
      <c r="C16" s="123">
        <v>404</v>
      </c>
      <c r="D16" s="123">
        <v>413</v>
      </c>
      <c r="E16" s="187">
        <v>455</v>
      </c>
      <c r="F16" s="123">
        <v>431</v>
      </c>
      <c r="G16" s="123"/>
      <c r="H16" s="187">
        <v>444</v>
      </c>
      <c r="I16" s="187">
        <v>437</v>
      </c>
      <c r="J16" s="123"/>
      <c r="K16" s="123"/>
      <c r="L16" s="127"/>
      <c r="M16" s="124">
        <f t="shared" si="0"/>
        <v>2584</v>
      </c>
      <c r="N16" s="125">
        <v>5</v>
      </c>
      <c r="O16" s="125">
        <v>3</v>
      </c>
      <c r="P16" s="124">
        <v>98</v>
      </c>
      <c r="Q16" s="125">
        <v>2</v>
      </c>
      <c r="R16" s="125">
        <v>1</v>
      </c>
    </row>
    <row r="17" spans="1:20" s="114" customFormat="1" ht="15.75">
      <c r="A17" s="114" t="s">
        <v>11</v>
      </c>
      <c r="B17" s="114" t="s">
        <v>222</v>
      </c>
      <c r="C17" s="119"/>
      <c r="D17" s="119">
        <v>396</v>
      </c>
      <c r="E17" s="186">
        <v>441</v>
      </c>
      <c r="F17" s="186">
        <v>471</v>
      </c>
      <c r="G17" s="119"/>
      <c r="H17" s="119"/>
      <c r="I17" s="186">
        <v>433</v>
      </c>
      <c r="J17" s="119">
        <v>310</v>
      </c>
      <c r="K17" s="119"/>
      <c r="L17" s="120">
        <v>392</v>
      </c>
      <c r="M17" s="115">
        <f t="shared" si="0"/>
        <v>2443</v>
      </c>
      <c r="N17" s="114">
        <v>3</v>
      </c>
      <c r="O17" s="114">
        <v>5</v>
      </c>
      <c r="P17" s="115">
        <v>-183</v>
      </c>
      <c r="Q17" s="114">
        <v>0</v>
      </c>
      <c r="T17" s="114">
        <v>1</v>
      </c>
    </row>
    <row r="18" spans="1:18" s="125" customFormat="1" ht="15" customHeight="1" thickBot="1">
      <c r="A18" s="125" t="s">
        <v>12</v>
      </c>
      <c r="B18" s="125" t="s">
        <v>175</v>
      </c>
      <c r="C18" s="85"/>
      <c r="D18" s="195">
        <v>428</v>
      </c>
      <c r="E18" s="85">
        <v>425</v>
      </c>
      <c r="F18" s="195">
        <v>440</v>
      </c>
      <c r="G18" s="85">
        <v>412</v>
      </c>
      <c r="H18" s="85">
        <v>417</v>
      </c>
      <c r="I18" s="195">
        <v>433</v>
      </c>
      <c r="J18" s="85"/>
      <c r="K18" s="85"/>
      <c r="L18" s="86"/>
      <c r="M18" s="124">
        <f t="shared" si="0"/>
        <v>2555</v>
      </c>
      <c r="N18" s="125">
        <v>5</v>
      </c>
      <c r="O18" s="125">
        <v>3</v>
      </c>
      <c r="P18" s="125">
        <v>32</v>
      </c>
      <c r="Q18" s="125">
        <v>2</v>
      </c>
      <c r="R18" s="125">
        <v>1</v>
      </c>
    </row>
    <row r="19" spans="2:20" ht="16.5" thickTop="1">
      <c r="B19" s="125"/>
      <c r="C19" s="6">
        <f>SUM(C6:C18)</f>
        <v>4211</v>
      </c>
      <c r="D19" s="6">
        <f aca="true" t="shared" si="1" ref="D19:L19">SUM(D6:D18)</f>
        <v>5469</v>
      </c>
      <c r="E19" s="6">
        <f>SUM(E6:E18)</f>
        <v>4324</v>
      </c>
      <c r="F19" s="6">
        <f t="shared" si="1"/>
        <v>5208</v>
      </c>
      <c r="G19" s="6">
        <f t="shared" si="1"/>
        <v>412</v>
      </c>
      <c r="H19" s="6">
        <f t="shared" si="1"/>
        <v>3383</v>
      </c>
      <c r="I19" s="6">
        <f>SUM(I6:I18)</f>
        <v>5352</v>
      </c>
      <c r="J19" s="6">
        <f>SUM(J6:J18)</f>
        <v>2242</v>
      </c>
      <c r="K19" s="6">
        <f t="shared" si="1"/>
        <v>0</v>
      </c>
      <c r="L19" s="6">
        <f t="shared" si="1"/>
        <v>2286</v>
      </c>
      <c r="R19" s="2">
        <f>SUM(R6:R18)</f>
        <v>9</v>
      </c>
      <c r="S19" s="2">
        <f>SUM(S6:S18)</f>
        <v>0</v>
      </c>
      <c r="T19" s="2">
        <f>SUM(T6:T18)</f>
        <v>4</v>
      </c>
    </row>
    <row r="20" spans="2:12" ht="15.75">
      <c r="B20" s="1" t="s">
        <v>155</v>
      </c>
      <c r="C20" s="6">
        <f aca="true" t="shared" si="2" ref="C20:L20">COUNT(C6:C18)</f>
        <v>10</v>
      </c>
      <c r="D20" s="6">
        <f t="shared" si="2"/>
        <v>13</v>
      </c>
      <c r="E20" s="6">
        <f>COUNT(E6:E18)</f>
        <v>10</v>
      </c>
      <c r="F20" s="6">
        <f t="shared" si="2"/>
        <v>12</v>
      </c>
      <c r="G20" s="6">
        <f t="shared" si="2"/>
        <v>1</v>
      </c>
      <c r="H20" s="6">
        <f t="shared" si="2"/>
        <v>8</v>
      </c>
      <c r="I20" s="6">
        <f>COUNT(I6:I18)</f>
        <v>12</v>
      </c>
      <c r="J20" s="6">
        <f>COUNT(J6:J18)</f>
        <v>6</v>
      </c>
      <c r="K20" s="6">
        <f t="shared" si="2"/>
        <v>0</v>
      </c>
      <c r="L20" s="6">
        <f t="shared" si="2"/>
        <v>6</v>
      </c>
    </row>
    <row r="21" spans="2:20" ht="31.5">
      <c r="B21" s="11" t="s">
        <v>92</v>
      </c>
      <c r="C21" s="16">
        <f aca="true" t="shared" si="3" ref="C21:L21">C19/C20</f>
        <v>421.1</v>
      </c>
      <c r="D21" s="16">
        <f t="shared" si="3"/>
        <v>420.6923076923077</v>
      </c>
      <c r="E21" s="16">
        <f>E19/E20</f>
        <v>432.4</v>
      </c>
      <c r="F21" s="16">
        <f t="shared" si="3"/>
        <v>434</v>
      </c>
      <c r="G21" s="16">
        <f t="shared" si="3"/>
        <v>412</v>
      </c>
      <c r="H21" s="16">
        <f t="shared" si="3"/>
        <v>422.875</v>
      </c>
      <c r="I21" s="16">
        <f t="shared" si="3"/>
        <v>446</v>
      </c>
      <c r="J21" s="16">
        <f t="shared" si="3"/>
        <v>373.6666666666667</v>
      </c>
      <c r="K21" s="16" t="e">
        <f t="shared" si="3"/>
        <v>#DIV/0!</v>
      </c>
      <c r="L21" s="16">
        <f t="shared" si="3"/>
        <v>381</v>
      </c>
      <c r="M21" s="3" t="s">
        <v>23</v>
      </c>
      <c r="N21" s="212" t="s">
        <v>83</v>
      </c>
      <c r="O21" s="212"/>
      <c r="P21" s="3" t="s">
        <v>24</v>
      </c>
      <c r="Q21" s="10" t="s">
        <v>84</v>
      </c>
      <c r="S21" s="40" t="s">
        <v>91</v>
      </c>
      <c r="T21" s="40" t="s">
        <v>153</v>
      </c>
    </row>
    <row r="22" spans="13:20" ht="15.75">
      <c r="M22" s="6">
        <f>SUM(M6:M18)</f>
        <v>32887</v>
      </c>
      <c r="N22" s="1">
        <f>SUM(N6:N18)</f>
        <v>60</v>
      </c>
      <c r="O22" s="1">
        <f>SUM(O6:O18)</f>
        <v>44</v>
      </c>
      <c r="P22" s="1">
        <f>SUM(P6:P18)</f>
        <v>412</v>
      </c>
      <c r="Q22" s="1">
        <f>SUM(Q6:Q18)</f>
        <v>18</v>
      </c>
      <c r="S22" s="2">
        <f>N22-O22</f>
        <v>16</v>
      </c>
      <c r="T22" s="2">
        <f>SUM(R19:T19)</f>
        <v>13</v>
      </c>
    </row>
    <row r="23" ht="15.75">
      <c r="I23" s="9"/>
    </row>
    <row r="24" spans="3:11" ht="15.75">
      <c r="C24" s="217" t="s">
        <v>28</v>
      </c>
      <c r="D24" s="217"/>
      <c r="E24" s="9"/>
      <c r="G24" s="19"/>
      <c r="H24" s="19"/>
      <c r="J24" s="223" t="s">
        <v>98</v>
      </c>
      <c r="K24" s="223"/>
    </row>
    <row r="25" spans="1:20" ht="16.5" thickBo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61"/>
      <c r="S25" s="61"/>
      <c r="T25" s="61"/>
    </row>
    <row r="27" spans="2:20" ht="32.25" thickBot="1">
      <c r="B27" s="3" t="s">
        <v>18</v>
      </c>
      <c r="C27" s="8" t="s">
        <v>78</v>
      </c>
      <c r="D27" s="8" t="s">
        <v>57</v>
      </c>
      <c r="E27" s="8" t="s">
        <v>252</v>
      </c>
      <c r="F27" s="58" t="s">
        <v>208</v>
      </c>
      <c r="G27" s="58" t="s">
        <v>193</v>
      </c>
      <c r="H27" s="139" t="s">
        <v>223</v>
      </c>
      <c r="I27" s="8" t="s">
        <v>209</v>
      </c>
      <c r="J27" s="8" t="s">
        <v>58</v>
      </c>
      <c r="K27" s="8" t="s">
        <v>247</v>
      </c>
      <c r="L27" s="8" t="s">
        <v>246</v>
      </c>
      <c r="M27" s="3" t="s">
        <v>23</v>
      </c>
      <c r="N27" s="37" t="s">
        <v>244</v>
      </c>
      <c r="O27" s="3" t="s">
        <v>22</v>
      </c>
      <c r="P27" s="3" t="s">
        <v>24</v>
      </c>
      <c r="Q27" s="10" t="s">
        <v>82</v>
      </c>
      <c r="R27" s="2" t="s">
        <v>130</v>
      </c>
      <c r="S27" s="2" t="s">
        <v>131</v>
      </c>
      <c r="T27" s="2" t="s">
        <v>132</v>
      </c>
    </row>
    <row r="28" spans="1:20" s="125" customFormat="1" ht="15.75">
      <c r="A28" s="125" t="s">
        <v>228</v>
      </c>
      <c r="B28" s="123" t="s">
        <v>144</v>
      </c>
      <c r="D28" s="123">
        <v>386</v>
      </c>
      <c r="E28" s="123">
        <v>410</v>
      </c>
      <c r="F28" s="187">
        <v>417</v>
      </c>
      <c r="G28" s="123"/>
      <c r="H28" s="123"/>
      <c r="I28" s="187">
        <v>462</v>
      </c>
      <c r="J28" s="123">
        <v>396</v>
      </c>
      <c r="K28" s="123"/>
      <c r="L28" s="123">
        <v>358</v>
      </c>
      <c r="M28" s="102">
        <f aca="true" t="shared" si="4" ref="M28:M40">SUM(C28:L28)</f>
        <v>2429</v>
      </c>
      <c r="N28" s="125">
        <v>2</v>
      </c>
      <c r="O28" s="125">
        <v>6</v>
      </c>
      <c r="P28" s="125">
        <v>-124</v>
      </c>
      <c r="Q28" s="125">
        <v>0</v>
      </c>
      <c r="T28" s="125">
        <v>1</v>
      </c>
    </row>
    <row r="29" spans="1:20" s="114" customFormat="1" ht="15.75">
      <c r="A29" s="114" t="s">
        <v>229</v>
      </c>
      <c r="B29" s="119" t="s">
        <v>16</v>
      </c>
      <c r="C29" s="114">
        <v>419</v>
      </c>
      <c r="D29" s="119"/>
      <c r="E29" s="186">
        <v>440</v>
      </c>
      <c r="F29" s="186">
        <v>446</v>
      </c>
      <c r="G29" s="119"/>
      <c r="H29" s="119">
        <v>427</v>
      </c>
      <c r="I29" s="186">
        <v>434</v>
      </c>
      <c r="J29" s="119">
        <v>393</v>
      </c>
      <c r="K29" s="119"/>
      <c r="L29" s="119"/>
      <c r="M29" s="104">
        <f t="shared" si="4"/>
        <v>2559</v>
      </c>
      <c r="N29" s="114">
        <v>3</v>
      </c>
      <c r="O29" s="114">
        <v>5</v>
      </c>
      <c r="P29" s="114">
        <v>-53</v>
      </c>
      <c r="Q29" s="114">
        <v>0</v>
      </c>
      <c r="T29" s="114">
        <v>1</v>
      </c>
    </row>
    <row r="30" spans="1:18" s="125" customFormat="1" ht="15.75">
      <c r="A30" s="125" t="s">
        <v>214</v>
      </c>
      <c r="B30" s="123" t="s">
        <v>233</v>
      </c>
      <c r="C30" s="187">
        <v>438</v>
      </c>
      <c r="D30" s="123">
        <v>420</v>
      </c>
      <c r="E30" s="123">
        <v>432</v>
      </c>
      <c r="F30" s="187">
        <v>455</v>
      </c>
      <c r="G30" s="123"/>
      <c r="H30" s="123">
        <v>434</v>
      </c>
      <c r="I30" s="187">
        <v>437</v>
      </c>
      <c r="J30" s="123"/>
      <c r="K30" s="123"/>
      <c r="L30" s="123"/>
      <c r="M30" s="102">
        <f t="shared" si="4"/>
        <v>2616</v>
      </c>
      <c r="N30" s="125">
        <v>5</v>
      </c>
      <c r="O30" s="125">
        <v>3</v>
      </c>
      <c r="P30" s="125">
        <v>156</v>
      </c>
      <c r="Q30" s="125">
        <v>2</v>
      </c>
      <c r="R30" s="125">
        <v>1</v>
      </c>
    </row>
    <row r="31" spans="1:20" s="114" customFormat="1" ht="15.75">
      <c r="A31" s="114" t="s">
        <v>215</v>
      </c>
      <c r="B31" s="119" t="s">
        <v>143</v>
      </c>
      <c r="C31" s="186">
        <v>450</v>
      </c>
      <c r="D31" s="186">
        <v>455</v>
      </c>
      <c r="E31" s="119"/>
      <c r="F31" s="186">
        <v>439</v>
      </c>
      <c r="G31" s="119"/>
      <c r="H31" s="119"/>
      <c r="I31" s="119">
        <v>420</v>
      </c>
      <c r="J31" s="119">
        <v>393</v>
      </c>
      <c r="K31" s="119"/>
      <c r="L31" s="119">
        <v>402</v>
      </c>
      <c r="M31" s="104">
        <f t="shared" si="4"/>
        <v>2559</v>
      </c>
      <c r="N31" s="114">
        <v>3</v>
      </c>
      <c r="O31" s="114">
        <v>5</v>
      </c>
      <c r="P31" s="114">
        <v>-35</v>
      </c>
      <c r="Q31" s="114">
        <v>0</v>
      </c>
      <c r="T31" s="114">
        <v>1</v>
      </c>
    </row>
    <row r="32" spans="1:20" s="125" customFormat="1" ht="15.75">
      <c r="A32" s="125" t="s">
        <v>114</v>
      </c>
      <c r="B32" s="123" t="s">
        <v>202</v>
      </c>
      <c r="D32" s="123">
        <v>406</v>
      </c>
      <c r="E32" s="123">
        <v>424</v>
      </c>
      <c r="F32" s="187">
        <v>445</v>
      </c>
      <c r="G32" s="123"/>
      <c r="H32" s="123">
        <v>402</v>
      </c>
      <c r="I32" s="187">
        <v>444</v>
      </c>
      <c r="J32" s="123">
        <v>402</v>
      </c>
      <c r="K32" s="123"/>
      <c r="L32" s="123"/>
      <c r="M32" s="102">
        <f t="shared" si="4"/>
        <v>2523</v>
      </c>
      <c r="N32" s="125">
        <v>2</v>
      </c>
      <c r="O32" s="125">
        <v>6</v>
      </c>
      <c r="P32" s="125">
        <v>-80</v>
      </c>
      <c r="Q32" s="125">
        <v>0</v>
      </c>
      <c r="T32" s="125">
        <v>1</v>
      </c>
    </row>
    <row r="33" spans="1:20" s="114" customFormat="1" ht="15.75">
      <c r="A33" s="114" t="s">
        <v>115</v>
      </c>
      <c r="B33" s="119" t="s">
        <v>19</v>
      </c>
      <c r="D33" s="119"/>
      <c r="E33" s="119">
        <v>406</v>
      </c>
      <c r="F33" s="186">
        <v>467</v>
      </c>
      <c r="G33" s="119"/>
      <c r="H33" s="119">
        <v>396</v>
      </c>
      <c r="I33" s="186">
        <v>444</v>
      </c>
      <c r="J33" s="119">
        <v>384</v>
      </c>
      <c r="K33" s="119"/>
      <c r="L33" s="119">
        <v>374</v>
      </c>
      <c r="M33" s="104">
        <f t="shared" si="4"/>
        <v>2471</v>
      </c>
      <c r="N33" s="114">
        <v>2</v>
      </c>
      <c r="O33" s="114">
        <v>6</v>
      </c>
      <c r="P33" s="114">
        <v>-137</v>
      </c>
      <c r="Q33" s="114">
        <v>0</v>
      </c>
      <c r="T33" s="114">
        <v>1</v>
      </c>
    </row>
    <row r="34" spans="1:18" s="125" customFormat="1" ht="15.75">
      <c r="A34" s="125" t="s">
        <v>116</v>
      </c>
      <c r="B34" s="123" t="s">
        <v>258</v>
      </c>
      <c r="D34" s="187">
        <v>441</v>
      </c>
      <c r="E34" s="187">
        <v>455</v>
      </c>
      <c r="F34" s="187">
        <v>461</v>
      </c>
      <c r="G34" s="123"/>
      <c r="H34" s="187">
        <v>443</v>
      </c>
      <c r="I34" s="123">
        <v>424</v>
      </c>
      <c r="J34" s="123">
        <v>378</v>
      </c>
      <c r="K34" s="123"/>
      <c r="L34" s="123"/>
      <c r="M34" s="102">
        <f t="shared" si="4"/>
        <v>2602</v>
      </c>
      <c r="N34" s="125">
        <v>6</v>
      </c>
      <c r="O34" s="125">
        <v>2</v>
      </c>
      <c r="P34" s="125">
        <v>47</v>
      </c>
      <c r="Q34" s="125">
        <v>2</v>
      </c>
      <c r="R34" s="125">
        <v>1</v>
      </c>
    </row>
    <row r="35" spans="1:20" s="114" customFormat="1" ht="15.75">
      <c r="A35" s="114" t="s">
        <v>117</v>
      </c>
      <c r="B35" s="119" t="s">
        <v>175</v>
      </c>
      <c r="D35" s="119">
        <v>412</v>
      </c>
      <c r="E35" s="186">
        <v>444</v>
      </c>
      <c r="F35" s="186">
        <v>444</v>
      </c>
      <c r="G35" s="119"/>
      <c r="H35" s="119">
        <v>421</v>
      </c>
      <c r="I35" s="119">
        <v>413</v>
      </c>
      <c r="J35" s="119"/>
      <c r="K35" s="119"/>
      <c r="L35" s="119">
        <v>389</v>
      </c>
      <c r="M35" s="104">
        <f t="shared" si="4"/>
        <v>2523</v>
      </c>
      <c r="N35" s="114">
        <v>2</v>
      </c>
      <c r="O35" s="114">
        <v>6</v>
      </c>
      <c r="P35" s="114">
        <v>-99</v>
      </c>
      <c r="Q35" s="114">
        <v>0</v>
      </c>
      <c r="T35" s="114">
        <v>1</v>
      </c>
    </row>
    <row r="36" spans="1:20" s="125" customFormat="1" ht="15.75">
      <c r="A36" s="125" t="s">
        <v>118</v>
      </c>
      <c r="B36" s="125" t="s">
        <v>222</v>
      </c>
      <c r="D36" s="123"/>
      <c r="E36" s="123">
        <v>384</v>
      </c>
      <c r="F36" s="187">
        <v>439</v>
      </c>
      <c r="G36" s="123"/>
      <c r="H36" s="123">
        <v>419</v>
      </c>
      <c r="I36" s="187">
        <v>491</v>
      </c>
      <c r="J36" s="123">
        <v>361</v>
      </c>
      <c r="K36" s="123"/>
      <c r="L36" s="187">
        <v>428</v>
      </c>
      <c r="M36" s="102">
        <f t="shared" si="4"/>
        <v>2522</v>
      </c>
      <c r="N36" s="125">
        <v>3</v>
      </c>
      <c r="O36" s="125">
        <v>5</v>
      </c>
      <c r="P36" s="125">
        <v>-74</v>
      </c>
      <c r="Q36" s="125">
        <v>0</v>
      </c>
      <c r="T36" s="125">
        <v>1</v>
      </c>
    </row>
    <row r="37" spans="1:20" s="114" customFormat="1" ht="15.75">
      <c r="A37" s="114" t="s">
        <v>119</v>
      </c>
      <c r="B37" s="119" t="s">
        <v>14</v>
      </c>
      <c r="D37" s="119"/>
      <c r="E37" s="119">
        <v>376</v>
      </c>
      <c r="F37" s="186">
        <v>436</v>
      </c>
      <c r="G37" s="119"/>
      <c r="H37" s="186">
        <v>473</v>
      </c>
      <c r="I37" s="186">
        <v>432</v>
      </c>
      <c r="J37" s="119">
        <v>358</v>
      </c>
      <c r="K37" s="119"/>
      <c r="L37" s="119">
        <v>378</v>
      </c>
      <c r="M37" s="104">
        <f t="shared" si="4"/>
        <v>2453</v>
      </c>
      <c r="N37" s="114">
        <v>3</v>
      </c>
      <c r="O37" s="114">
        <v>5</v>
      </c>
      <c r="P37" s="114">
        <v>-115</v>
      </c>
      <c r="Q37" s="114">
        <v>0</v>
      </c>
      <c r="T37" s="114">
        <v>1</v>
      </c>
    </row>
    <row r="38" spans="1:19" s="125" customFormat="1" ht="15.75">
      <c r="A38" s="125" t="s">
        <v>120</v>
      </c>
      <c r="B38" s="123" t="s">
        <v>17</v>
      </c>
      <c r="D38" s="123"/>
      <c r="E38" s="187">
        <v>443</v>
      </c>
      <c r="F38" s="187">
        <v>456</v>
      </c>
      <c r="G38" s="123"/>
      <c r="H38" s="187">
        <v>421</v>
      </c>
      <c r="I38" s="187">
        <v>446</v>
      </c>
      <c r="J38" s="123">
        <v>191</v>
      </c>
      <c r="K38" s="123">
        <v>348</v>
      </c>
      <c r="L38" s="123">
        <v>165</v>
      </c>
      <c r="M38" s="102">
        <f t="shared" si="4"/>
        <v>2470</v>
      </c>
      <c r="N38" s="125">
        <v>4</v>
      </c>
      <c r="O38" s="125">
        <v>4</v>
      </c>
      <c r="P38" s="125">
        <v>-25</v>
      </c>
      <c r="Q38" s="125">
        <v>1</v>
      </c>
      <c r="S38" s="125">
        <v>1</v>
      </c>
    </row>
    <row r="39" spans="1:20" s="114" customFormat="1" ht="15.75">
      <c r="A39" s="114" t="s">
        <v>121</v>
      </c>
      <c r="B39" s="119" t="s">
        <v>15</v>
      </c>
      <c r="D39" s="119"/>
      <c r="E39" s="119"/>
      <c r="F39" s="186">
        <v>438</v>
      </c>
      <c r="G39" s="119">
        <v>382</v>
      </c>
      <c r="H39" s="186">
        <v>434</v>
      </c>
      <c r="I39" s="186">
        <v>447</v>
      </c>
      <c r="J39" s="119">
        <v>358</v>
      </c>
      <c r="K39" s="119"/>
      <c r="L39" s="119">
        <v>360</v>
      </c>
      <c r="M39" s="104">
        <f t="shared" si="4"/>
        <v>2419</v>
      </c>
      <c r="N39" s="114">
        <v>3</v>
      </c>
      <c r="O39" s="114">
        <v>5</v>
      </c>
      <c r="P39" s="114">
        <v>-128</v>
      </c>
      <c r="Q39" s="114">
        <v>0</v>
      </c>
      <c r="T39" s="114">
        <v>1</v>
      </c>
    </row>
    <row r="40" spans="1:18" s="125" customFormat="1" ht="16.5" thickBot="1">
      <c r="A40" s="125" t="s">
        <v>122</v>
      </c>
      <c r="B40" s="125" t="s">
        <v>13</v>
      </c>
      <c r="C40" s="159">
        <v>380</v>
      </c>
      <c r="D40" s="195">
        <v>417</v>
      </c>
      <c r="E40" s="195">
        <v>444</v>
      </c>
      <c r="F40" s="195">
        <v>444</v>
      </c>
      <c r="G40" s="85"/>
      <c r="H40" s="85">
        <v>202</v>
      </c>
      <c r="I40" s="195">
        <v>445</v>
      </c>
      <c r="J40" s="85">
        <v>178</v>
      </c>
      <c r="K40" s="85"/>
      <c r="L40" s="86"/>
      <c r="M40" s="102">
        <f t="shared" si="4"/>
        <v>2510</v>
      </c>
      <c r="N40" s="125">
        <v>6</v>
      </c>
      <c r="O40" s="125">
        <v>2</v>
      </c>
      <c r="P40" s="125">
        <v>93</v>
      </c>
      <c r="Q40" s="125">
        <v>2</v>
      </c>
      <c r="R40" s="125">
        <v>1</v>
      </c>
    </row>
    <row r="41" spans="3:20" ht="16.5" thickTop="1">
      <c r="C41" s="7">
        <f>SUM(C28:C40)</f>
        <v>1687</v>
      </c>
      <c r="D41" s="7">
        <f aca="true" t="shared" si="5" ref="D41:K41">SUM(D28:D40)</f>
        <v>2937</v>
      </c>
      <c r="E41" s="7">
        <f t="shared" si="5"/>
        <v>4658</v>
      </c>
      <c r="F41" s="7">
        <f t="shared" si="5"/>
        <v>5787</v>
      </c>
      <c r="G41" s="7">
        <f t="shared" si="5"/>
        <v>382</v>
      </c>
      <c r="H41" s="7">
        <f>SUM(H28:H40)-H40</f>
        <v>4270</v>
      </c>
      <c r="I41" s="7">
        <f t="shared" si="5"/>
        <v>5739</v>
      </c>
      <c r="J41" s="7">
        <f>SUM(J28:J40)-J38-J40</f>
        <v>3423</v>
      </c>
      <c r="K41" s="7">
        <f t="shared" si="5"/>
        <v>348</v>
      </c>
      <c r="L41" s="7">
        <f>SUM(L28:L40)-L38</f>
        <v>2689</v>
      </c>
      <c r="N41" s="1">
        <f>SUM(N28:N40)</f>
        <v>44</v>
      </c>
      <c r="O41" s="1">
        <f>SUM(O28:O40)</f>
        <v>60</v>
      </c>
      <c r="P41" s="1">
        <f>SUM(P28:P40)</f>
        <v>-574</v>
      </c>
      <c r="Q41" s="1">
        <f>SUM(Q28:Q40)</f>
        <v>7</v>
      </c>
      <c r="R41" s="1">
        <f>SUM(R28:R40)+R19</f>
        <v>12</v>
      </c>
      <c r="S41" s="1">
        <f>SUM(S28:S40)+S19</f>
        <v>1</v>
      </c>
      <c r="T41" s="1">
        <f>SUM(T28:T40)+T19</f>
        <v>13</v>
      </c>
    </row>
    <row r="42" spans="2:12" ht="15.75">
      <c r="B42" s="36" t="s">
        <v>173</v>
      </c>
      <c r="C42" s="1">
        <f>COUNT(C28:C40)</f>
        <v>4</v>
      </c>
      <c r="D42" s="1">
        <f aca="true" t="shared" si="6" ref="D42:K42">COUNT(D28:D40)</f>
        <v>7</v>
      </c>
      <c r="E42" s="1">
        <f t="shared" si="6"/>
        <v>11</v>
      </c>
      <c r="F42" s="1">
        <f t="shared" si="6"/>
        <v>13</v>
      </c>
      <c r="G42" s="1">
        <f t="shared" si="6"/>
        <v>1</v>
      </c>
      <c r="H42" s="1">
        <f>COUNT(H28:H40)-COUNT(H40)</f>
        <v>10</v>
      </c>
      <c r="I42" s="1">
        <f t="shared" si="6"/>
        <v>13</v>
      </c>
      <c r="J42" s="1">
        <f>COUNT(J28:J40)-COUNT(J38)-COUNT(J40)</f>
        <v>9</v>
      </c>
      <c r="K42" s="1">
        <f t="shared" si="6"/>
        <v>1</v>
      </c>
      <c r="L42" s="1">
        <f>COUNT(L28:L40)-COUNT(L38)</f>
        <v>7</v>
      </c>
    </row>
    <row r="43" spans="2:20" ht="31.5">
      <c r="B43" s="11" t="s">
        <v>169</v>
      </c>
      <c r="C43" s="16">
        <f>C41/C42</f>
        <v>421.75</v>
      </c>
      <c r="D43" s="16">
        <f aca="true" t="shared" si="7" ref="D43:L43">D41/D42</f>
        <v>419.57142857142856</v>
      </c>
      <c r="E43" s="16">
        <f t="shared" si="7"/>
        <v>423.45454545454544</v>
      </c>
      <c r="F43" s="16">
        <f t="shared" si="7"/>
        <v>445.15384615384613</v>
      </c>
      <c r="G43" s="16">
        <f t="shared" si="7"/>
        <v>382</v>
      </c>
      <c r="H43" s="16">
        <f t="shared" si="7"/>
        <v>427</v>
      </c>
      <c r="I43" s="16">
        <f t="shared" si="7"/>
        <v>441.46153846153845</v>
      </c>
      <c r="J43" s="16">
        <f t="shared" si="7"/>
        <v>380.3333333333333</v>
      </c>
      <c r="K43" s="16">
        <f t="shared" si="7"/>
        <v>348</v>
      </c>
      <c r="L43" s="16">
        <f t="shared" si="7"/>
        <v>384.14285714285717</v>
      </c>
      <c r="M43" s="3" t="s">
        <v>23</v>
      </c>
      <c r="N43" s="212" t="s">
        <v>83</v>
      </c>
      <c r="O43" s="212"/>
      <c r="P43" s="3" t="s">
        <v>24</v>
      </c>
      <c r="Q43" s="10" t="s">
        <v>84</v>
      </c>
      <c r="S43" s="40" t="s">
        <v>91</v>
      </c>
      <c r="T43" s="40" t="s">
        <v>153</v>
      </c>
    </row>
    <row r="44" spans="13:20" ht="15.75">
      <c r="M44" s="6">
        <f>SUM(M28:M40)+M22</f>
        <v>65543</v>
      </c>
      <c r="N44" s="6">
        <f>SUM(N28:N40)+N22</f>
        <v>104</v>
      </c>
      <c r="O44" s="6">
        <f>SUM(O28:O40)+O22</f>
        <v>104</v>
      </c>
      <c r="P44" s="6">
        <f>SUM(P28:P40)+P22</f>
        <v>-162</v>
      </c>
      <c r="Q44" s="6">
        <f>SUM(Q28:Q40)+Q22</f>
        <v>25</v>
      </c>
      <c r="S44" s="2">
        <f>N44-O44</f>
        <v>0</v>
      </c>
      <c r="T44" s="2">
        <f>SUM(R41:T41)</f>
        <v>26</v>
      </c>
    </row>
    <row r="46" spans="13:14" ht="15.75">
      <c r="M46" s="1" t="s">
        <v>93</v>
      </c>
      <c r="N46" s="18">
        <f>M44/T44</f>
        <v>2520.8846153846152</v>
      </c>
    </row>
  </sheetData>
  <sheetProtection/>
  <mergeCells count="8">
    <mergeCell ref="H1:I1"/>
    <mergeCell ref="N43:O43"/>
    <mergeCell ref="J24:K24"/>
    <mergeCell ref="C4:L4"/>
    <mergeCell ref="N4:O4"/>
    <mergeCell ref="N21:O21"/>
    <mergeCell ref="F1:G1"/>
    <mergeCell ref="C24:D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5"/>
  <sheetViews>
    <sheetView zoomScale="90" zoomScaleNormal="90" zoomScalePageLayoutView="0" workbookViewId="0" topLeftCell="A19">
      <selection activeCell="C39" sqref="C39"/>
    </sheetView>
  </sheetViews>
  <sheetFormatPr defaultColWidth="9.00390625" defaultRowHeight="12.75"/>
  <cols>
    <col min="1" max="1" width="11.25390625" style="1" bestFit="1" customWidth="1"/>
    <col min="2" max="2" width="21.00390625" style="1" bestFit="1" customWidth="1"/>
    <col min="3" max="3" width="9.00390625" style="1" customWidth="1"/>
    <col min="4" max="4" width="9.25390625" style="1" bestFit="1" customWidth="1"/>
    <col min="5" max="5" width="10.25390625" style="1" customWidth="1"/>
    <col min="6" max="8" width="9.25390625" style="1" bestFit="1" customWidth="1"/>
    <col min="9" max="9" width="11.00390625" style="1" customWidth="1"/>
    <col min="10" max="10" width="9.75390625" style="1" customWidth="1"/>
    <col min="11" max="11" width="11.375" style="1" customWidth="1"/>
    <col min="12" max="12" width="10.75390625" style="1" customWidth="1"/>
    <col min="13" max="13" width="15.875" style="1" bestFit="1" customWidth="1"/>
    <col min="14" max="14" width="16.00390625" style="1" bestFit="1" customWidth="1"/>
    <col min="15" max="15" width="11.625" style="1" customWidth="1"/>
    <col min="16" max="16" width="13.375" style="1" customWidth="1"/>
    <col min="17" max="17" width="12.125" style="1" customWidth="1"/>
    <col min="19" max="20" width="12.00390625" style="0" customWidth="1"/>
  </cols>
  <sheetData>
    <row r="1" spans="1:16" ht="15.75">
      <c r="A1" s="27" t="s">
        <v>104</v>
      </c>
      <c r="B1" s="28"/>
      <c r="C1" s="27" t="s">
        <v>109</v>
      </c>
      <c r="D1" s="30"/>
      <c r="E1" s="28" t="s">
        <v>102</v>
      </c>
      <c r="F1" s="211" t="s">
        <v>103</v>
      </c>
      <c r="G1" s="211"/>
      <c r="I1" s="208" t="s">
        <v>112</v>
      </c>
      <c r="J1" s="208"/>
      <c r="K1" s="11" t="s">
        <v>113</v>
      </c>
      <c r="L1" s="208" t="s">
        <v>91</v>
      </c>
      <c r="M1" s="208"/>
      <c r="O1" s="60" t="s">
        <v>93</v>
      </c>
      <c r="P1" s="18">
        <f>M22/T22</f>
        <v>2510.076923076923</v>
      </c>
    </row>
    <row r="2" spans="9:16" ht="15.75">
      <c r="I2" s="1">
        <f>N22+N40</f>
        <v>91</v>
      </c>
      <c r="J2" s="1">
        <f>O22+O40</f>
        <v>117</v>
      </c>
      <c r="K2" s="1">
        <f>Q22+Q40</f>
        <v>20</v>
      </c>
      <c r="L2" s="216">
        <f>I2-J2</f>
        <v>-26</v>
      </c>
      <c r="M2" s="216"/>
      <c r="O2" s="60" t="s">
        <v>159</v>
      </c>
      <c r="P2" s="6">
        <f>M7+M9+M11+M13+M15+M16+M18+M27+M29+M31+M33+M35+M36+M38</f>
        <v>35343</v>
      </c>
    </row>
    <row r="4" spans="3:20" ht="15.75">
      <c r="C4" s="212" t="s">
        <v>20</v>
      </c>
      <c r="D4" s="212"/>
      <c r="E4" s="212"/>
      <c r="F4" s="212"/>
      <c r="G4" s="212"/>
      <c r="H4" s="212"/>
      <c r="I4" s="212"/>
      <c r="J4" s="212"/>
      <c r="K4" s="212"/>
      <c r="L4" s="212"/>
      <c r="N4" s="212" t="s">
        <v>21</v>
      </c>
      <c r="O4" s="212"/>
      <c r="R4" s="2"/>
      <c r="S4" s="2"/>
      <c r="T4" s="2"/>
    </row>
    <row r="5" spans="2:20" ht="34.5" customHeight="1" thickBot="1">
      <c r="B5" s="3" t="s">
        <v>18</v>
      </c>
      <c r="C5" s="58" t="s">
        <v>48</v>
      </c>
      <c r="D5" s="58" t="s">
        <v>47</v>
      </c>
      <c r="E5" s="58" t="s">
        <v>151</v>
      </c>
      <c r="F5" s="58" t="s">
        <v>46</v>
      </c>
      <c r="G5" s="58" t="s">
        <v>45</v>
      </c>
      <c r="H5" s="58" t="s">
        <v>231</v>
      </c>
      <c r="I5" s="58" t="s">
        <v>80</v>
      </c>
      <c r="J5" s="58" t="s">
        <v>89</v>
      </c>
      <c r="K5" s="58" t="s">
        <v>187</v>
      </c>
      <c r="L5" s="58" t="s">
        <v>198</v>
      </c>
      <c r="M5" s="3" t="s">
        <v>23</v>
      </c>
      <c r="N5" s="3" t="s">
        <v>202</v>
      </c>
      <c r="O5" s="3" t="s">
        <v>22</v>
      </c>
      <c r="P5" s="3" t="s">
        <v>24</v>
      </c>
      <c r="Q5" s="10" t="s">
        <v>82</v>
      </c>
      <c r="R5" s="2" t="s">
        <v>130</v>
      </c>
      <c r="S5" s="2" t="s">
        <v>131</v>
      </c>
      <c r="T5" s="2" t="s">
        <v>132</v>
      </c>
    </row>
    <row r="6" spans="1:20" s="80" customFormat="1" ht="15.75">
      <c r="A6" s="79" t="s">
        <v>0</v>
      </c>
      <c r="B6" s="123" t="s">
        <v>233</v>
      </c>
      <c r="C6" s="187">
        <v>459</v>
      </c>
      <c r="D6" s="187">
        <v>446</v>
      </c>
      <c r="E6" s="123">
        <v>402</v>
      </c>
      <c r="F6" s="123"/>
      <c r="G6" s="187">
        <v>415</v>
      </c>
      <c r="H6" s="123"/>
      <c r="I6" s="123"/>
      <c r="J6" s="187">
        <v>411</v>
      </c>
      <c r="K6" s="123">
        <v>374</v>
      </c>
      <c r="L6" s="127"/>
      <c r="M6" s="82">
        <f>SUM(C6:L6)</f>
        <v>2507</v>
      </c>
      <c r="N6" s="79">
        <v>6</v>
      </c>
      <c r="O6" s="79">
        <v>2</v>
      </c>
      <c r="P6" s="82">
        <v>200</v>
      </c>
      <c r="Q6" s="79">
        <v>2</v>
      </c>
      <c r="R6" s="83">
        <v>1</v>
      </c>
      <c r="S6" s="83"/>
      <c r="T6" s="83"/>
    </row>
    <row r="7" spans="1:20" s="87" customFormat="1" ht="15.75">
      <c r="A7" s="118" t="s">
        <v>1</v>
      </c>
      <c r="B7" s="119" t="s">
        <v>16</v>
      </c>
      <c r="C7" s="186">
        <v>447</v>
      </c>
      <c r="D7" s="186">
        <v>452</v>
      </c>
      <c r="E7" s="186">
        <v>427</v>
      </c>
      <c r="F7" s="119">
        <v>425</v>
      </c>
      <c r="G7" s="119">
        <v>408</v>
      </c>
      <c r="H7" s="119"/>
      <c r="I7" s="119"/>
      <c r="J7" s="119">
        <v>423</v>
      </c>
      <c r="K7" s="119"/>
      <c r="L7" s="120"/>
      <c r="M7" s="121">
        <f aca="true" t="shared" si="0" ref="M7:M16">SUM(C7:L7)</f>
        <v>2582</v>
      </c>
      <c r="N7" s="118">
        <v>3</v>
      </c>
      <c r="O7" s="118">
        <v>5</v>
      </c>
      <c r="P7" s="121">
        <v>-49</v>
      </c>
      <c r="Q7" s="118">
        <v>0</v>
      </c>
      <c r="R7" s="122"/>
      <c r="S7" s="122"/>
      <c r="T7" s="122">
        <v>1</v>
      </c>
    </row>
    <row r="8" spans="1:20" s="80" customFormat="1" ht="15.75">
      <c r="A8" s="79" t="s">
        <v>2</v>
      </c>
      <c r="B8" s="125" t="s">
        <v>244</v>
      </c>
      <c r="C8" s="125">
        <v>407</v>
      </c>
      <c r="D8" s="123">
        <v>390</v>
      </c>
      <c r="E8" s="187">
        <v>431</v>
      </c>
      <c r="F8" s="123"/>
      <c r="G8" s="123">
        <v>383</v>
      </c>
      <c r="H8" s="123"/>
      <c r="I8" s="123"/>
      <c r="J8" s="123">
        <v>403</v>
      </c>
      <c r="K8" s="123">
        <v>373</v>
      </c>
      <c r="L8" s="127"/>
      <c r="M8" s="82">
        <f t="shared" si="0"/>
        <v>2387</v>
      </c>
      <c r="N8" s="79">
        <v>1</v>
      </c>
      <c r="O8" s="79">
        <v>7</v>
      </c>
      <c r="P8" s="79">
        <v>-203</v>
      </c>
      <c r="Q8" s="79">
        <v>0</v>
      </c>
      <c r="R8" s="83"/>
      <c r="S8" s="83"/>
      <c r="T8" s="83">
        <v>1</v>
      </c>
    </row>
    <row r="9" spans="1:20" s="87" customFormat="1" ht="15.75">
      <c r="A9" s="118" t="s">
        <v>3</v>
      </c>
      <c r="B9" s="119" t="s">
        <v>13</v>
      </c>
      <c r="C9" s="186">
        <v>425</v>
      </c>
      <c r="D9" s="119"/>
      <c r="E9" s="186">
        <v>432</v>
      </c>
      <c r="F9" s="119">
        <v>394</v>
      </c>
      <c r="G9" s="186">
        <v>445</v>
      </c>
      <c r="H9" s="119"/>
      <c r="I9" s="119"/>
      <c r="J9" s="186">
        <v>439</v>
      </c>
      <c r="K9" s="119">
        <v>396</v>
      </c>
      <c r="L9" s="120"/>
      <c r="M9" s="121">
        <f t="shared" si="0"/>
        <v>2531</v>
      </c>
      <c r="N9" s="118">
        <v>6</v>
      </c>
      <c r="O9" s="118">
        <v>2</v>
      </c>
      <c r="P9" s="121">
        <v>49</v>
      </c>
      <c r="Q9" s="118">
        <v>2</v>
      </c>
      <c r="R9" s="122">
        <v>1</v>
      </c>
      <c r="S9" s="122"/>
      <c r="T9" s="122"/>
    </row>
    <row r="10" spans="1:20" s="80" customFormat="1" ht="15.75">
      <c r="A10" s="79" t="s">
        <v>4</v>
      </c>
      <c r="B10" s="123" t="s">
        <v>15</v>
      </c>
      <c r="C10" s="125">
        <v>402</v>
      </c>
      <c r="D10" s="187">
        <v>437</v>
      </c>
      <c r="E10" s="187">
        <v>416</v>
      </c>
      <c r="F10" s="123"/>
      <c r="G10" s="187">
        <v>432</v>
      </c>
      <c r="H10" s="123"/>
      <c r="I10" s="123"/>
      <c r="J10" s="123">
        <v>407</v>
      </c>
      <c r="K10" s="123">
        <v>379</v>
      </c>
      <c r="L10" s="127"/>
      <c r="M10" s="82">
        <f t="shared" si="0"/>
        <v>2473</v>
      </c>
      <c r="N10" s="79">
        <v>5</v>
      </c>
      <c r="O10" s="79">
        <v>3</v>
      </c>
      <c r="P10" s="82">
        <v>25</v>
      </c>
      <c r="Q10" s="79">
        <v>2</v>
      </c>
      <c r="R10" s="83">
        <v>1</v>
      </c>
      <c r="S10" s="83"/>
      <c r="T10" s="83"/>
    </row>
    <row r="11" spans="1:20" s="87" customFormat="1" ht="15.75">
      <c r="A11" s="118" t="s">
        <v>5</v>
      </c>
      <c r="B11" s="119" t="s">
        <v>176</v>
      </c>
      <c r="C11" s="186">
        <v>431</v>
      </c>
      <c r="D11" s="88">
        <v>401</v>
      </c>
      <c r="E11" s="88">
        <v>416</v>
      </c>
      <c r="F11" s="189">
        <v>445</v>
      </c>
      <c r="G11" s="189">
        <v>439</v>
      </c>
      <c r="H11" s="88"/>
      <c r="I11" s="88"/>
      <c r="J11" s="88">
        <v>400</v>
      </c>
      <c r="K11" s="88"/>
      <c r="L11" s="120"/>
      <c r="M11" s="90">
        <f>SUM(C11:L11)</f>
        <v>2532</v>
      </c>
      <c r="N11" s="89">
        <v>3</v>
      </c>
      <c r="O11" s="89">
        <v>5</v>
      </c>
      <c r="P11" s="89">
        <v>-74</v>
      </c>
      <c r="Q11" s="89">
        <v>0</v>
      </c>
      <c r="R11" s="91"/>
      <c r="S11" s="91"/>
      <c r="T11" s="91">
        <v>1</v>
      </c>
    </row>
    <row r="12" spans="1:20" s="80" customFormat="1" ht="15.75">
      <c r="A12" s="79" t="s">
        <v>6</v>
      </c>
      <c r="B12" s="125" t="s">
        <v>14</v>
      </c>
      <c r="C12" s="125">
        <v>443</v>
      </c>
      <c r="D12" s="123">
        <v>412</v>
      </c>
      <c r="E12" s="123">
        <v>401</v>
      </c>
      <c r="F12" s="187">
        <v>431</v>
      </c>
      <c r="G12" s="123">
        <v>406</v>
      </c>
      <c r="H12" s="123"/>
      <c r="I12" s="123"/>
      <c r="J12" s="123"/>
      <c r="K12" s="187">
        <v>413</v>
      </c>
      <c r="L12" s="127"/>
      <c r="M12" s="82">
        <f t="shared" si="0"/>
        <v>2506</v>
      </c>
      <c r="N12" s="79">
        <v>2</v>
      </c>
      <c r="O12" s="79">
        <v>6</v>
      </c>
      <c r="P12" s="82">
        <v>-17</v>
      </c>
      <c r="Q12" s="79">
        <v>0</v>
      </c>
      <c r="R12" s="83"/>
      <c r="S12" s="83"/>
      <c r="T12" s="83">
        <v>1</v>
      </c>
    </row>
    <row r="13" spans="1:20" s="87" customFormat="1" ht="15.75">
      <c r="A13" s="118" t="s">
        <v>7</v>
      </c>
      <c r="B13" s="114" t="s">
        <v>222</v>
      </c>
      <c r="C13" s="186">
        <v>450</v>
      </c>
      <c r="D13" s="119"/>
      <c r="E13" s="186">
        <v>432</v>
      </c>
      <c r="F13" s="119">
        <v>413</v>
      </c>
      <c r="G13" s="119">
        <v>418</v>
      </c>
      <c r="H13" s="119"/>
      <c r="I13" s="119"/>
      <c r="J13" s="186">
        <v>424</v>
      </c>
      <c r="K13" s="119">
        <v>396</v>
      </c>
      <c r="L13" s="120"/>
      <c r="M13" s="121">
        <f t="shared" si="0"/>
        <v>2533</v>
      </c>
      <c r="N13" s="118">
        <v>5</v>
      </c>
      <c r="O13" s="118">
        <v>3</v>
      </c>
      <c r="P13" s="121">
        <v>18</v>
      </c>
      <c r="Q13" s="118">
        <v>2</v>
      </c>
      <c r="R13" s="122">
        <v>1</v>
      </c>
      <c r="S13" s="122"/>
      <c r="T13" s="122"/>
    </row>
    <row r="14" spans="1:20" s="80" customFormat="1" ht="15.75">
      <c r="A14" s="79" t="s">
        <v>8</v>
      </c>
      <c r="B14" s="125" t="s">
        <v>175</v>
      </c>
      <c r="C14" s="187">
        <v>447</v>
      </c>
      <c r="D14" s="123">
        <v>391</v>
      </c>
      <c r="E14" s="187">
        <v>411</v>
      </c>
      <c r="F14" s="187">
        <v>425</v>
      </c>
      <c r="G14" s="123">
        <v>409</v>
      </c>
      <c r="H14" s="123"/>
      <c r="I14" s="123"/>
      <c r="J14" s="123"/>
      <c r="K14" s="123">
        <v>406</v>
      </c>
      <c r="L14" s="127"/>
      <c r="M14" s="82">
        <f t="shared" si="0"/>
        <v>2489</v>
      </c>
      <c r="N14" s="79">
        <v>3</v>
      </c>
      <c r="O14" s="79">
        <v>5</v>
      </c>
      <c r="P14" s="79">
        <v>-28</v>
      </c>
      <c r="Q14" s="79">
        <v>0</v>
      </c>
      <c r="R14" s="83"/>
      <c r="S14" s="83"/>
      <c r="T14" s="83">
        <v>1</v>
      </c>
    </row>
    <row r="15" spans="1:20" s="87" customFormat="1" ht="15.75">
      <c r="A15" s="118" t="s">
        <v>9</v>
      </c>
      <c r="B15" s="114" t="s">
        <v>241</v>
      </c>
      <c r="C15" s="186">
        <v>425</v>
      </c>
      <c r="D15" s="119"/>
      <c r="E15" s="186">
        <v>462</v>
      </c>
      <c r="F15" s="186">
        <v>457</v>
      </c>
      <c r="G15" s="119">
        <v>382</v>
      </c>
      <c r="H15" s="119"/>
      <c r="I15" s="119"/>
      <c r="J15" s="119">
        <v>405</v>
      </c>
      <c r="K15" s="119">
        <v>390</v>
      </c>
      <c r="L15" s="120"/>
      <c r="M15" s="121">
        <f t="shared" si="0"/>
        <v>2521</v>
      </c>
      <c r="N15" s="118">
        <v>5</v>
      </c>
      <c r="O15" s="118">
        <v>3</v>
      </c>
      <c r="P15" s="121">
        <v>12</v>
      </c>
      <c r="Q15" s="118">
        <v>2</v>
      </c>
      <c r="R15" s="122">
        <v>1</v>
      </c>
      <c r="S15" s="122"/>
      <c r="T15" s="122"/>
    </row>
    <row r="16" spans="1:20" s="87" customFormat="1" ht="14.25" customHeight="1">
      <c r="A16" s="118" t="s">
        <v>10</v>
      </c>
      <c r="B16" s="114" t="s">
        <v>19</v>
      </c>
      <c r="C16" s="186">
        <v>439</v>
      </c>
      <c r="D16" s="119">
        <v>400</v>
      </c>
      <c r="E16" s="119">
        <v>405</v>
      </c>
      <c r="F16" s="186">
        <v>422</v>
      </c>
      <c r="G16" s="119"/>
      <c r="H16" s="119"/>
      <c r="I16" s="119"/>
      <c r="J16" s="119">
        <v>402</v>
      </c>
      <c r="K16" s="186">
        <v>436</v>
      </c>
      <c r="L16" s="120"/>
      <c r="M16" s="121">
        <f t="shared" si="0"/>
        <v>2504</v>
      </c>
      <c r="N16" s="118">
        <v>5</v>
      </c>
      <c r="O16" s="118">
        <v>3</v>
      </c>
      <c r="P16" s="121">
        <v>81</v>
      </c>
      <c r="Q16" s="118">
        <v>2</v>
      </c>
      <c r="R16" s="122">
        <v>1</v>
      </c>
      <c r="S16" s="122"/>
      <c r="T16" s="122"/>
    </row>
    <row r="17" spans="1:20" s="80" customFormat="1" ht="15.75">
      <c r="A17" s="79" t="s">
        <v>11</v>
      </c>
      <c r="B17" s="123" t="s">
        <v>144</v>
      </c>
      <c r="C17" s="187">
        <v>470</v>
      </c>
      <c r="D17" s="123"/>
      <c r="E17" s="187">
        <v>448</v>
      </c>
      <c r="F17" s="123">
        <v>408</v>
      </c>
      <c r="G17" s="123">
        <v>385</v>
      </c>
      <c r="H17" s="123"/>
      <c r="I17" s="123"/>
      <c r="J17" s="123">
        <v>380</v>
      </c>
      <c r="K17" s="187">
        <v>439</v>
      </c>
      <c r="L17" s="127"/>
      <c r="M17" s="82">
        <f>SUM(C17:L17)</f>
        <v>2530</v>
      </c>
      <c r="N17" s="79">
        <v>3</v>
      </c>
      <c r="O17" s="79">
        <v>5</v>
      </c>
      <c r="P17" s="82">
        <v>-54</v>
      </c>
      <c r="Q17" s="79">
        <v>0</v>
      </c>
      <c r="R17" s="83"/>
      <c r="S17" s="83"/>
      <c r="T17" s="83">
        <v>1</v>
      </c>
    </row>
    <row r="18" spans="1:20" s="114" customFormat="1" ht="16.5" thickBot="1">
      <c r="A18" s="114" t="s">
        <v>12</v>
      </c>
      <c r="B18" s="114" t="s">
        <v>143</v>
      </c>
      <c r="C18" s="160">
        <v>411</v>
      </c>
      <c r="D18" s="138">
        <v>417</v>
      </c>
      <c r="E18" s="138">
        <v>410</v>
      </c>
      <c r="F18" s="194">
        <v>432</v>
      </c>
      <c r="G18" s="138"/>
      <c r="H18" s="138"/>
      <c r="I18" s="138"/>
      <c r="J18" s="138">
        <v>429</v>
      </c>
      <c r="K18" s="194">
        <v>437</v>
      </c>
      <c r="L18" s="137"/>
      <c r="M18" s="162">
        <f>SUM(C18:L18)</f>
        <v>2536</v>
      </c>
      <c r="N18" s="160">
        <v>2</v>
      </c>
      <c r="O18" s="160">
        <v>6</v>
      </c>
      <c r="P18" s="160">
        <v>-70</v>
      </c>
      <c r="Q18" s="160">
        <v>0</v>
      </c>
      <c r="R18" s="160"/>
      <c r="S18" s="160"/>
      <c r="T18" s="160">
        <v>1</v>
      </c>
    </row>
    <row r="19" spans="3:20" ht="16.5" thickTop="1">
      <c r="C19" s="6">
        <f aca="true" t="shared" si="1" ref="C19:L19">SUM(C6:C18)</f>
        <v>5656</v>
      </c>
      <c r="D19" s="6">
        <f t="shared" si="1"/>
        <v>3746</v>
      </c>
      <c r="E19" s="6">
        <f t="shared" si="1"/>
        <v>5493</v>
      </c>
      <c r="F19" s="6">
        <f t="shared" si="1"/>
        <v>4252</v>
      </c>
      <c r="G19" s="6">
        <f t="shared" si="1"/>
        <v>4522</v>
      </c>
      <c r="H19" s="6">
        <f t="shared" si="1"/>
        <v>0</v>
      </c>
      <c r="I19" s="6">
        <f t="shared" si="1"/>
        <v>0</v>
      </c>
      <c r="J19" s="6">
        <f t="shared" si="1"/>
        <v>4523</v>
      </c>
      <c r="K19" s="6">
        <f t="shared" si="1"/>
        <v>4439</v>
      </c>
      <c r="L19" s="6">
        <f t="shared" si="1"/>
        <v>0</v>
      </c>
      <c r="R19" s="2">
        <f>SUM(R6:R18)</f>
        <v>6</v>
      </c>
      <c r="S19" s="2">
        <f>SUM(S6:S18)</f>
        <v>0</v>
      </c>
      <c r="T19" s="2">
        <f>SUM(T6:T18)</f>
        <v>7</v>
      </c>
    </row>
    <row r="20" spans="2:12" ht="15.75">
      <c r="B20" s="1" t="s">
        <v>155</v>
      </c>
      <c r="C20" s="6">
        <f aca="true" t="shared" si="2" ref="C20:L20">COUNT(C6:C18)</f>
        <v>13</v>
      </c>
      <c r="D20" s="6">
        <f t="shared" si="2"/>
        <v>9</v>
      </c>
      <c r="E20" s="6">
        <f t="shared" si="2"/>
        <v>13</v>
      </c>
      <c r="F20" s="6">
        <f t="shared" si="2"/>
        <v>10</v>
      </c>
      <c r="G20" s="6">
        <f t="shared" si="2"/>
        <v>11</v>
      </c>
      <c r="H20" s="6">
        <f t="shared" si="2"/>
        <v>0</v>
      </c>
      <c r="I20" s="6">
        <f t="shared" si="2"/>
        <v>0</v>
      </c>
      <c r="J20" s="6">
        <f t="shared" si="2"/>
        <v>11</v>
      </c>
      <c r="K20" s="6">
        <f t="shared" si="2"/>
        <v>11</v>
      </c>
      <c r="L20" s="6">
        <f t="shared" si="2"/>
        <v>0</v>
      </c>
    </row>
    <row r="21" spans="2:20" ht="31.5">
      <c r="B21" s="11" t="s">
        <v>92</v>
      </c>
      <c r="C21" s="16">
        <f>C19/C20</f>
        <v>435.0769230769231</v>
      </c>
      <c r="D21" s="16">
        <f aca="true" t="shared" si="3" ref="D21:L21">D19/D20</f>
        <v>416.22222222222223</v>
      </c>
      <c r="E21" s="16">
        <f t="shared" si="3"/>
        <v>422.53846153846155</v>
      </c>
      <c r="F21" s="16">
        <f t="shared" si="3"/>
        <v>425.2</v>
      </c>
      <c r="G21" s="16">
        <f t="shared" si="3"/>
        <v>411.09090909090907</v>
      </c>
      <c r="H21" s="16" t="e">
        <f t="shared" si="3"/>
        <v>#DIV/0!</v>
      </c>
      <c r="I21" s="16" t="e">
        <f t="shared" si="3"/>
        <v>#DIV/0!</v>
      </c>
      <c r="J21" s="16">
        <f t="shared" si="3"/>
        <v>411.1818181818182</v>
      </c>
      <c r="K21" s="16">
        <f t="shared" si="3"/>
        <v>403.54545454545456</v>
      </c>
      <c r="L21" s="16" t="e">
        <f t="shared" si="3"/>
        <v>#DIV/0!</v>
      </c>
      <c r="M21" s="3" t="s">
        <v>23</v>
      </c>
      <c r="N21" s="212" t="s">
        <v>83</v>
      </c>
      <c r="O21" s="212"/>
      <c r="P21" s="3" t="s">
        <v>24</v>
      </c>
      <c r="Q21" s="10" t="s">
        <v>84</v>
      </c>
      <c r="S21" s="40" t="s">
        <v>91</v>
      </c>
      <c r="T21" s="40" t="s">
        <v>153</v>
      </c>
    </row>
    <row r="22" spans="13:20" ht="15.75">
      <c r="M22" s="6">
        <f>SUM(M6:M18)</f>
        <v>32631</v>
      </c>
      <c r="N22" s="1">
        <f>SUM(N6:N18)</f>
        <v>49</v>
      </c>
      <c r="O22" s="1">
        <f>SUM(O6:O18)</f>
        <v>55</v>
      </c>
      <c r="P22" s="1">
        <f>SUM(P6:P18)</f>
        <v>-110</v>
      </c>
      <c r="Q22" s="1">
        <f>SUM(Q6:Q18)</f>
        <v>12</v>
      </c>
      <c r="S22" s="2">
        <f>N22-O22</f>
        <v>-6</v>
      </c>
      <c r="T22" s="2">
        <f>SUM(R19:T19)</f>
        <v>13</v>
      </c>
    </row>
    <row r="23" spans="3:10" ht="15.75">
      <c r="C23" s="217" t="s">
        <v>28</v>
      </c>
      <c r="D23" s="217"/>
      <c r="F23" s="214" t="s">
        <v>97</v>
      </c>
      <c r="G23" s="214"/>
      <c r="I23" s="215" t="s">
        <v>98</v>
      </c>
      <c r="J23" s="215"/>
    </row>
    <row r="24" spans="1:20" ht="16.5" thickBot="1">
      <c r="A24" s="39"/>
      <c r="B24" s="39"/>
      <c r="C24" s="39"/>
      <c r="D24" s="39"/>
      <c r="E24" s="39"/>
      <c r="F24" s="65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61"/>
      <c r="S24" s="61"/>
      <c r="T24" s="61"/>
    </row>
    <row r="26" spans="2:20" ht="34.5" customHeight="1" thickBot="1">
      <c r="B26" s="3" t="s">
        <v>18</v>
      </c>
      <c r="C26" s="58" t="s">
        <v>48</v>
      </c>
      <c r="D26" s="58" t="s">
        <v>47</v>
      </c>
      <c r="E26" s="58" t="s">
        <v>151</v>
      </c>
      <c r="F26" s="58" t="s">
        <v>46</v>
      </c>
      <c r="G26" s="58" t="s">
        <v>45</v>
      </c>
      <c r="H26" s="58" t="s">
        <v>231</v>
      </c>
      <c r="I26" s="58" t="s">
        <v>80</v>
      </c>
      <c r="J26" s="58" t="s">
        <v>89</v>
      </c>
      <c r="K26" s="58" t="s">
        <v>187</v>
      </c>
      <c r="L26" s="58" t="s">
        <v>198</v>
      </c>
      <c r="M26" s="3" t="s">
        <v>23</v>
      </c>
      <c r="N26" s="3" t="s">
        <v>202</v>
      </c>
      <c r="O26" s="3" t="s">
        <v>22</v>
      </c>
      <c r="P26" s="3" t="s">
        <v>24</v>
      </c>
      <c r="Q26" s="10" t="s">
        <v>82</v>
      </c>
      <c r="R26" s="2" t="s">
        <v>130</v>
      </c>
      <c r="S26" s="2" t="s">
        <v>131</v>
      </c>
      <c r="T26" s="2" t="s">
        <v>132</v>
      </c>
    </row>
    <row r="27" spans="1:20" s="87" customFormat="1" ht="15.75">
      <c r="A27" s="118" t="s">
        <v>228</v>
      </c>
      <c r="B27" s="119" t="s">
        <v>14</v>
      </c>
      <c r="C27" s="114">
        <v>397</v>
      </c>
      <c r="D27" s="119">
        <v>399</v>
      </c>
      <c r="E27" s="119">
        <v>398</v>
      </c>
      <c r="F27" s="186">
        <v>432</v>
      </c>
      <c r="G27" s="119"/>
      <c r="H27" s="119"/>
      <c r="I27" s="119"/>
      <c r="J27" s="186">
        <v>430</v>
      </c>
      <c r="K27" s="119">
        <v>404</v>
      </c>
      <c r="L27" s="119"/>
      <c r="M27" s="103">
        <f>SUM(C27:L27)</f>
        <v>2460</v>
      </c>
      <c r="N27" s="118">
        <v>2</v>
      </c>
      <c r="O27" s="118">
        <v>6</v>
      </c>
      <c r="P27" s="118">
        <v>-235</v>
      </c>
      <c r="Q27" s="118">
        <v>0</v>
      </c>
      <c r="T27" s="87">
        <v>1</v>
      </c>
    </row>
    <row r="28" spans="1:18" s="80" customFormat="1" ht="15.75">
      <c r="A28" s="79" t="s">
        <v>229</v>
      </c>
      <c r="B28" s="123" t="s">
        <v>17</v>
      </c>
      <c r="C28" s="187">
        <v>461</v>
      </c>
      <c r="D28" s="123">
        <v>394</v>
      </c>
      <c r="E28" s="187">
        <v>428</v>
      </c>
      <c r="F28" s="187">
        <v>446</v>
      </c>
      <c r="G28" s="123"/>
      <c r="H28" s="123"/>
      <c r="I28" s="123"/>
      <c r="J28" s="123">
        <v>403</v>
      </c>
      <c r="K28" s="187">
        <v>432</v>
      </c>
      <c r="L28" s="123"/>
      <c r="M28" s="128">
        <f aca="true" t="shared" si="4" ref="M28:M39">SUM(C28:L28)</f>
        <v>2564</v>
      </c>
      <c r="N28" s="79">
        <v>6</v>
      </c>
      <c r="O28" s="79">
        <v>2</v>
      </c>
      <c r="P28" s="79">
        <v>78</v>
      </c>
      <c r="Q28" s="79">
        <v>2</v>
      </c>
      <c r="R28" s="80">
        <v>1</v>
      </c>
    </row>
    <row r="29" spans="1:18" s="87" customFormat="1" ht="15.75">
      <c r="A29" s="118" t="s">
        <v>214</v>
      </c>
      <c r="B29" s="119" t="s">
        <v>15</v>
      </c>
      <c r="C29" s="114">
        <v>411</v>
      </c>
      <c r="D29" s="186">
        <v>456</v>
      </c>
      <c r="E29" s="186">
        <v>456</v>
      </c>
      <c r="F29" s="186">
        <v>428</v>
      </c>
      <c r="G29" s="119"/>
      <c r="H29" s="119"/>
      <c r="I29" s="119"/>
      <c r="J29" s="119">
        <v>406</v>
      </c>
      <c r="K29" s="186">
        <v>428</v>
      </c>
      <c r="L29" s="119"/>
      <c r="M29" s="103">
        <f t="shared" si="4"/>
        <v>2585</v>
      </c>
      <c r="N29" s="118">
        <v>6</v>
      </c>
      <c r="O29" s="118">
        <v>2</v>
      </c>
      <c r="P29" s="118">
        <v>94</v>
      </c>
      <c r="Q29" s="118">
        <v>2</v>
      </c>
      <c r="R29" s="87">
        <v>1</v>
      </c>
    </row>
    <row r="30" spans="1:20" s="80" customFormat="1" ht="15.75">
      <c r="A30" s="79" t="s">
        <v>215</v>
      </c>
      <c r="B30" s="125" t="s">
        <v>13</v>
      </c>
      <c r="C30" s="187">
        <v>439</v>
      </c>
      <c r="D30" s="123">
        <v>395</v>
      </c>
      <c r="E30" s="123">
        <v>395</v>
      </c>
      <c r="F30" s="187">
        <v>455</v>
      </c>
      <c r="G30" s="123">
        <v>384</v>
      </c>
      <c r="H30" s="123"/>
      <c r="I30" s="123"/>
      <c r="J30" s="123"/>
      <c r="K30" s="187">
        <v>418</v>
      </c>
      <c r="L30" s="123"/>
      <c r="M30" s="128">
        <f t="shared" si="4"/>
        <v>2486</v>
      </c>
      <c r="N30" s="79">
        <v>3</v>
      </c>
      <c r="O30" s="79">
        <v>5</v>
      </c>
      <c r="P30" s="79">
        <v>-54</v>
      </c>
      <c r="Q30" s="79">
        <v>0</v>
      </c>
      <c r="T30" s="80">
        <v>1</v>
      </c>
    </row>
    <row r="31" spans="1:18" s="87" customFormat="1" ht="15.75">
      <c r="A31" s="118" t="s">
        <v>114</v>
      </c>
      <c r="B31" s="119" t="s">
        <v>244</v>
      </c>
      <c r="C31" s="114">
        <v>424</v>
      </c>
      <c r="D31" s="186">
        <v>439</v>
      </c>
      <c r="E31" s="186">
        <v>424</v>
      </c>
      <c r="F31" s="186">
        <v>476</v>
      </c>
      <c r="G31" s="119"/>
      <c r="H31" s="119"/>
      <c r="I31" s="119"/>
      <c r="J31" s="119">
        <v>409</v>
      </c>
      <c r="K31" s="186">
        <v>431</v>
      </c>
      <c r="L31" s="119"/>
      <c r="M31" s="103">
        <f t="shared" si="4"/>
        <v>2603</v>
      </c>
      <c r="N31" s="118">
        <v>6</v>
      </c>
      <c r="O31" s="118">
        <v>2</v>
      </c>
      <c r="P31" s="118">
        <v>80</v>
      </c>
      <c r="Q31" s="118">
        <v>2</v>
      </c>
      <c r="R31" s="87">
        <v>1</v>
      </c>
    </row>
    <row r="32" spans="1:20" s="80" customFormat="1" ht="15.75">
      <c r="A32" s="79" t="s">
        <v>115</v>
      </c>
      <c r="B32" s="123" t="s">
        <v>16</v>
      </c>
      <c r="C32" s="125">
        <v>419</v>
      </c>
      <c r="D32" s="123">
        <v>415</v>
      </c>
      <c r="E32" s="123">
        <v>434</v>
      </c>
      <c r="F32" s="187">
        <v>447</v>
      </c>
      <c r="G32" s="123">
        <v>399</v>
      </c>
      <c r="H32" s="123"/>
      <c r="I32" s="123"/>
      <c r="J32" s="123"/>
      <c r="K32" s="123">
        <v>421</v>
      </c>
      <c r="L32" s="123"/>
      <c r="M32" s="128">
        <f t="shared" si="4"/>
        <v>2535</v>
      </c>
      <c r="N32" s="79">
        <v>1</v>
      </c>
      <c r="O32" s="79">
        <v>7</v>
      </c>
      <c r="P32" s="79">
        <v>-132</v>
      </c>
      <c r="Q32" s="79">
        <v>0</v>
      </c>
      <c r="T32" s="80">
        <v>1</v>
      </c>
    </row>
    <row r="33" spans="1:20" s="87" customFormat="1" ht="15.75">
      <c r="A33" s="118" t="s">
        <v>116</v>
      </c>
      <c r="B33" s="119" t="s">
        <v>233</v>
      </c>
      <c r="C33" s="114">
        <v>406</v>
      </c>
      <c r="D33" s="186">
        <v>451</v>
      </c>
      <c r="E33" s="119">
        <v>412</v>
      </c>
      <c r="F33" s="186">
        <v>441</v>
      </c>
      <c r="G33" s="119"/>
      <c r="H33" s="119"/>
      <c r="I33" s="119"/>
      <c r="J33" s="119">
        <v>421</v>
      </c>
      <c r="K33" s="119">
        <v>391</v>
      </c>
      <c r="L33" s="119"/>
      <c r="M33" s="103">
        <f t="shared" si="4"/>
        <v>2522</v>
      </c>
      <c r="N33" s="118">
        <v>2</v>
      </c>
      <c r="O33" s="118">
        <v>6</v>
      </c>
      <c r="P33" s="118">
        <v>-21</v>
      </c>
      <c r="Q33" s="118">
        <v>0</v>
      </c>
      <c r="T33" s="87">
        <v>1</v>
      </c>
    </row>
    <row r="34" spans="1:20" s="80" customFormat="1" ht="15.75">
      <c r="A34" s="79" t="s">
        <v>117</v>
      </c>
      <c r="B34" s="123" t="s">
        <v>143</v>
      </c>
      <c r="C34" s="125">
        <v>440</v>
      </c>
      <c r="D34" s="123">
        <v>413</v>
      </c>
      <c r="E34" s="123">
        <v>394</v>
      </c>
      <c r="F34" s="187">
        <v>445</v>
      </c>
      <c r="G34" s="123">
        <v>378</v>
      </c>
      <c r="H34" s="123"/>
      <c r="I34" s="123"/>
      <c r="J34" s="187">
        <v>472</v>
      </c>
      <c r="K34" s="123"/>
      <c r="L34" s="123"/>
      <c r="M34" s="128">
        <f t="shared" si="4"/>
        <v>2542</v>
      </c>
      <c r="N34" s="79">
        <v>2</v>
      </c>
      <c r="O34" s="79">
        <v>6</v>
      </c>
      <c r="P34" s="79">
        <v>-140</v>
      </c>
      <c r="Q34" s="79">
        <v>0</v>
      </c>
      <c r="T34" s="80">
        <v>1</v>
      </c>
    </row>
    <row r="35" spans="1:20" s="87" customFormat="1" ht="15.75">
      <c r="A35" s="118" t="s">
        <v>118</v>
      </c>
      <c r="B35" s="119" t="s">
        <v>144</v>
      </c>
      <c r="C35" s="114">
        <v>388</v>
      </c>
      <c r="D35" s="119">
        <v>371</v>
      </c>
      <c r="E35" s="186">
        <v>424</v>
      </c>
      <c r="F35" s="119">
        <v>402</v>
      </c>
      <c r="G35" s="119"/>
      <c r="H35" s="119"/>
      <c r="I35" s="119"/>
      <c r="J35" s="119">
        <v>352</v>
      </c>
      <c r="K35" s="186">
        <v>437</v>
      </c>
      <c r="L35" s="119"/>
      <c r="M35" s="103">
        <f t="shared" si="4"/>
        <v>2374</v>
      </c>
      <c r="N35" s="118">
        <v>2</v>
      </c>
      <c r="O35" s="118">
        <v>6</v>
      </c>
      <c r="P35" s="118">
        <v>-117</v>
      </c>
      <c r="Q35" s="118">
        <v>0</v>
      </c>
      <c r="T35" s="87">
        <v>1</v>
      </c>
    </row>
    <row r="36" spans="1:20" s="87" customFormat="1" ht="15.75">
      <c r="A36" s="118" t="s">
        <v>119</v>
      </c>
      <c r="B36" s="119" t="s">
        <v>19</v>
      </c>
      <c r="C36" s="114">
        <v>408</v>
      </c>
      <c r="D36" s="119">
        <v>397</v>
      </c>
      <c r="E36" s="186">
        <v>435</v>
      </c>
      <c r="F36" s="186">
        <v>463</v>
      </c>
      <c r="G36" s="119"/>
      <c r="H36" s="119"/>
      <c r="I36" s="119"/>
      <c r="J36" s="119">
        <v>371</v>
      </c>
      <c r="K36" s="119">
        <v>425</v>
      </c>
      <c r="L36" s="119"/>
      <c r="M36" s="103">
        <f t="shared" si="4"/>
        <v>2499</v>
      </c>
      <c r="N36" s="118">
        <v>2</v>
      </c>
      <c r="O36" s="118">
        <v>6</v>
      </c>
      <c r="P36" s="118">
        <v>-32</v>
      </c>
      <c r="Q36" s="118">
        <v>0</v>
      </c>
      <c r="T36" s="87">
        <v>1</v>
      </c>
    </row>
    <row r="37" spans="1:20" s="80" customFormat="1" ht="15.75">
      <c r="A37" s="79" t="s">
        <v>120</v>
      </c>
      <c r="B37" s="123" t="s">
        <v>258</v>
      </c>
      <c r="C37" s="187">
        <v>434</v>
      </c>
      <c r="D37" s="123">
        <v>416</v>
      </c>
      <c r="E37" s="187">
        <v>448</v>
      </c>
      <c r="F37" s="187">
        <v>439</v>
      </c>
      <c r="G37" s="123">
        <v>390</v>
      </c>
      <c r="H37" s="123"/>
      <c r="I37" s="123"/>
      <c r="J37" s="123"/>
      <c r="K37" s="123">
        <v>403</v>
      </c>
      <c r="L37" s="123"/>
      <c r="M37" s="128">
        <f t="shared" si="4"/>
        <v>2530</v>
      </c>
      <c r="N37" s="79">
        <v>3</v>
      </c>
      <c r="O37" s="79">
        <v>5</v>
      </c>
      <c r="P37" s="79">
        <v>3</v>
      </c>
      <c r="Q37" s="79">
        <v>0</v>
      </c>
      <c r="T37" s="80">
        <v>1</v>
      </c>
    </row>
    <row r="38" spans="1:18" s="87" customFormat="1" ht="15.75">
      <c r="A38" s="118" t="s">
        <v>121</v>
      </c>
      <c r="B38" s="119" t="s">
        <v>175</v>
      </c>
      <c r="C38" s="186">
        <v>449</v>
      </c>
      <c r="D38" s="186">
        <v>420</v>
      </c>
      <c r="E38" s="186">
        <v>418</v>
      </c>
      <c r="F38" s="186">
        <v>441</v>
      </c>
      <c r="G38" s="119"/>
      <c r="H38" s="119"/>
      <c r="I38" s="119"/>
      <c r="J38" s="119">
        <v>416</v>
      </c>
      <c r="K38" s="119">
        <v>417</v>
      </c>
      <c r="L38" s="119"/>
      <c r="M38" s="103">
        <f t="shared" si="4"/>
        <v>2561</v>
      </c>
      <c r="N38" s="118">
        <v>6</v>
      </c>
      <c r="O38" s="118">
        <v>2</v>
      </c>
      <c r="P38" s="118">
        <v>61</v>
      </c>
      <c r="Q38" s="118">
        <v>2</v>
      </c>
      <c r="R38" s="87">
        <v>1</v>
      </c>
    </row>
    <row r="39" spans="1:20" s="80" customFormat="1" ht="16.5" thickBot="1">
      <c r="A39" s="79" t="s">
        <v>122</v>
      </c>
      <c r="B39" s="125" t="s">
        <v>222</v>
      </c>
      <c r="C39" s="195">
        <v>452</v>
      </c>
      <c r="D39" s="85">
        <v>413</v>
      </c>
      <c r="E39" s="85">
        <v>415</v>
      </c>
      <c r="F39" s="85">
        <v>426</v>
      </c>
      <c r="G39" s="85"/>
      <c r="H39" s="85"/>
      <c r="I39" s="85"/>
      <c r="J39" s="85">
        <v>413</v>
      </c>
      <c r="K39" s="85">
        <v>415</v>
      </c>
      <c r="L39" s="86"/>
      <c r="M39" s="128">
        <f t="shared" si="4"/>
        <v>2534</v>
      </c>
      <c r="N39" s="79">
        <v>1</v>
      </c>
      <c r="O39" s="79">
        <v>7</v>
      </c>
      <c r="P39" s="79">
        <v>-138</v>
      </c>
      <c r="Q39" s="79">
        <v>0</v>
      </c>
      <c r="T39" s="80">
        <v>1</v>
      </c>
    </row>
    <row r="40" spans="3:20" ht="16.5" thickTop="1">
      <c r="C40" s="7">
        <f>SUM(C27:C39)</f>
        <v>5528</v>
      </c>
      <c r="D40" s="7">
        <f aca="true" t="shared" si="5" ref="D40:L40">SUM(D27:D39)</f>
        <v>5379</v>
      </c>
      <c r="E40" s="7">
        <f t="shared" si="5"/>
        <v>5481</v>
      </c>
      <c r="F40" s="7">
        <f t="shared" si="5"/>
        <v>5741</v>
      </c>
      <c r="G40" s="7">
        <f t="shared" si="5"/>
        <v>1551</v>
      </c>
      <c r="H40" s="7">
        <f t="shared" si="5"/>
        <v>0</v>
      </c>
      <c r="I40" s="7">
        <f t="shared" si="5"/>
        <v>0</v>
      </c>
      <c r="J40" s="7">
        <f t="shared" si="5"/>
        <v>4093</v>
      </c>
      <c r="K40" s="7">
        <f t="shared" si="5"/>
        <v>5022</v>
      </c>
      <c r="L40" s="7">
        <f t="shared" si="5"/>
        <v>0</v>
      </c>
      <c r="N40" s="1">
        <f>SUM(N27:N39)</f>
        <v>42</v>
      </c>
      <c r="O40" s="1">
        <f>SUM(O27:O39)</f>
        <v>62</v>
      </c>
      <c r="P40" s="1">
        <f>SUM(P27:P39)</f>
        <v>-553</v>
      </c>
      <c r="Q40" s="1">
        <f>SUM(Q27:Q39)</f>
        <v>8</v>
      </c>
      <c r="R40" s="1">
        <f>SUM(R27:R39)+R19</f>
        <v>10</v>
      </c>
      <c r="S40" s="1">
        <f>SUM(S27:S39)+S19</f>
        <v>0</v>
      </c>
      <c r="T40" s="1">
        <f>SUM(T27:T39)+T19</f>
        <v>16</v>
      </c>
    </row>
    <row r="41" spans="2:12" ht="15.75">
      <c r="B41" s="36" t="s">
        <v>173</v>
      </c>
      <c r="C41" s="1">
        <f>COUNT(C27:C39)</f>
        <v>13</v>
      </c>
      <c r="D41" s="1">
        <f aca="true" t="shared" si="6" ref="D41:L41">COUNT(D27:D39)</f>
        <v>13</v>
      </c>
      <c r="E41" s="1">
        <f t="shared" si="6"/>
        <v>13</v>
      </c>
      <c r="F41" s="1">
        <f t="shared" si="6"/>
        <v>13</v>
      </c>
      <c r="G41" s="1">
        <f t="shared" si="6"/>
        <v>4</v>
      </c>
      <c r="H41" s="1">
        <f t="shared" si="6"/>
        <v>0</v>
      </c>
      <c r="I41" s="1">
        <f t="shared" si="6"/>
        <v>0</v>
      </c>
      <c r="J41" s="1">
        <f t="shared" si="6"/>
        <v>10</v>
      </c>
      <c r="K41" s="1">
        <f t="shared" si="6"/>
        <v>12</v>
      </c>
      <c r="L41" s="1">
        <f t="shared" si="6"/>
        <v>0</v>
      </c>
    </row>
    <row r="42" spans="2:20" ht="31.5">
      <c r="B42" s="11" t="s">
        <v>169</v>
      </c>
      <c r="C42" s="16">
        <f>C40/C41</f>
        <v>425.2307692307692</v>
      </c>
      <c r="D42" s="16">
        <f aca="true" t="shared" si="7" ref="D42:L42">D40/D41</f>
        <v>413.7692307692308</v>
      </c>
      <c r="E42" s="16">
        <f t="shared" si="7"/>
        <v>421.61538461538464</v>
      </c>
      <c r="F42" s="16">
        <f t="shared" si="7"/>
        <v>441.61538461538464</v>
      </c>
      <c r="G42" s="16">
        <f t="shared" si="7"/>
        <v>387.75</v>
      </c>
      <c r="H42" s="16" t="e">
        <f t="shared" si="7"/>
        <v>#DIV/0!</v>
      </c>
      <c r="I42" s="16" t="e">
        <f t="shared" si="7"/>
        <v>#DIV/0!</v>
      </c>
      <c r="J42" s="16">
        <f t="shared" si="7"/>
        <v>409.3</v>
      </c>
      <c r="K42" s="16">
        <f t="shared" si="7"/>
        <v>418.5</v>
      </c>
      <c r="L42" s="16" t="e">
        <f t="shared" si="7"/>
        <v>#DIV/0!</v>
      </c>
      <c r="M42" s="3" t="s">
        <v>23</v>
      </c>
      <c r="N42" s="212" t="s">
        <v>83</v>
      </c>
      <c r="O42" s="212"/>
      <c r="P42" s="3" t="s">
        <v>24</v>
      </c>
      <c r="Q42" s="10" t="s">
        <v>84</v>
      </c>
      <c r="S42" s="40" t="s">
        <v>91</v>
      </c>
      <c r="T42" s="40" t="s">
        <v>153</v>
      </c>
    </row>
    <row r="43" spans="13:20" ht="15.75">
      <c r="M43" s="6">
        <f>SUM(M27:M39)+M22</f>
        <v>65426</v>
      </c>
      <c r="N43" s="6">
        <f>SUM(N27:N39)+N22</f>
        <v>91</v>
      </c>
      <c r="O43" s="6">
        <f>SUM(O27:O39)+O22</f>
        <v>117</v>
      </c>
      <c r="P43" s="6">
        <f>SUM(P27:P39)+P22</f>
        <v>-663</v>
      </c>
      <c r="Q43" s="6">
        <f>SUM(Q27:Q39)+Q22</f>
        <v>20</v>
      </c>
      <c r="S43" s="2">
        <f>N43-O43</f>
        <v>-26</v>
      </c>
      <c r="T43" s="2">
        <f>SUM(R40:T40)</f>
        <v>26</v>
      </c>
    </row>
    <row r="45" spans="13:14" ht="15.75">
      <c r="M45" s="1" t="s">
        <v>93</v>
      </c>
      <c r="N45" s="18">
        <f>M43/T43</f>
        <v>2516.3846153846152</v>
      </c>
    </row>
  </sheetData>
  <sheetProtection/>
  <mergeCells count="11">
    <mergeCell ref="F23:G23"/>
    <mergeCell ref="F1:G1"/>
    <mergeCell ref="I1:J1"/>
    <mergeCell ref="L1:M1"/>
    <mergeCell ref="L2:M2"/>
    <mergeCell ref="N42:O42"/>
    <mergeCell ref="I23:J23"/>
    <mergeCell ref="C4:L4"/>
    <mergeCell ref="N4:O4"/>
    <mergeCell ref="C23:D23"/>
    <mergeCell ref="N21:O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T45"/>
  <sheetViews>
    <sheetView zoomScale="90" zoomScaleNormal="90" zoomScalePageLayoutView="0" workbookViewId="0" topLeftCell="A22">
      <selection activeCell="E39" sqref="D39:E39"/>
    </sheetView>
  </sheetViews>
  <sheetFormatPr defaultColWidth="9.00390625" defaultRowHeight="12.75"/>
  <cols>
    <col min="1" max="1" width="11.25390625" style="1" bestFit="1" customWidth="1"/>
    <col min="2" max="2" width="21.00390625" style="1" bestFit="1" customWidth="1"/>
    <col min="3" max="3" width="10.625" style="1" customWidth="1"/>
    <col min="4" max="5" width="9.125" style="1" customWidth="1"/>
    <col min="6" max="7" width="11.875" style="1" customWidth="1"/>
    <col min="8" max="8" width="9.75390625" style="1" customWidth="1"/>
    <col min="9" max="9" width="9.125" style="1" customWidth="1"/>
    <col min="10" max="10" width="11.25390625" style="1" customWidth="1"/>
    <col min="11" max="11" width="11.00390625" style="1" customWidth="1"/>
    <col min="12" max="12" width="12.125" style="1" customWidth="1"/>
    <col min="13" max="13" width="17.75390625" style="1" bestFit="1" customWidth="1"/>
    <col min="14" max="14" width="11.00390625" style="1" customWidth="1"/>
    <col min="15" max="15" width="10.375" style="1" customWidth="1"/>
    <col min="16" max="16" width="13.375" style="1" customWidth="1"/>
    <col min="17" max="17" width="13.00390625" style="1" customWidth="1"/>
    <col min="18" max="18" width="10.125" style="0" bestFit="1" customWidth="1"/>
    <col min="19" max="19" width="10.375" style="0" customWidth="1"/>
    <col min="20" max="20" width="11.625" style="0" customWidth="1"/>
  </cols>
  <sheetData>
    <row r="1" spans="1:14" ht="15.75">
      <c r="A1" s="27" t="s">
        <v>104</v>
      </c>
      <c r="B1" s="28"/>
      <c r="C1" s="28" t="s">
        <v>107</v>
      </c>
      <c r="D1" s="28" t="s">
        <v>102</v>
      </c>
      <c r="E1" s="211" t="s">
        <v>103</v>
      </c>
      <c r="F1" s="211"/>
      <c r="G1" s="28"/>
      <c r="H1" s="208" t="s">
        <v>112</v>
      </c>
      <c r="I1" s="208"/>
      <c r="J1" s="11" t="s">
        <v>113</v>
      </c>
      <c r="K1" s="208" t="s">
        <v>91</v>
      </c>
      <c r="L1" s="208"/>
      <c r="M1" s="1" t="s">
        <v>93</v>
      </c>
      <c r="N1" s="18">
        <f>M22/T22</f>
        <v>2416.923076923077</v>
      </c>
    </row>
    <row r="2" spans="8:14" ht="15.75">
      <c r="H2" s="1">
        <f>N22+N40</f>
        <v>75</v>
      </c>
      <c r="I2" s="1">
        <f>O22+O40</f>
        <v>133</v>
      </c>
      <c r="J2" s="1">
        <f>Q22+Q40</f>
        <v>10</v>
      </c>
      <c r="K2" s="216">
        <f>H2-I2</f>
        <v>-58</v>
      </c>
      <c r="L2" s="216"/>
      <c r="M2" s="1" t="s">
        <v>159</v>
      </c>
      <c r="N2" s="6">
        <f>M6+M8+M9+M11+M13+M15+M17+M27+M29+M32+M34+M36+M38</f>
        <v>31393</v>
      </c>
    </row>
    <row r="4" spans="3:20" ht="15.75">
      <c r="C4" s="212" t="s">
        <v>20</v>
      </c>
      <c r="D4" s="212"/>
      <c r="E4" s="212"/>
      <c r="F4" s="212"/>
      <c r="G4" s="212"/>
      <c r="H4" s="212"/>
      <c r="I4" s="212"/>
      <c r="J4" s="212"/>
      <c r="K4" s="212"/>
      <c r="L4" s="212"/>
      <c r="N4" s="212" t="s">
        <v>21</v>
      </c>
      <c r="O4" s="212"/>
      <c r="R4" s="2"/>
      <c r="S4" s="2"/>
      <c r="T4" s="2"/>
    </row>
    <row r="5" spans="2:20" ht="33" customHeight="1" thickBot="1">
      <c r="B5" s="3" t="s">
        <v>18</v>
      </c>
      <c r="C5" s="8" t="s">
        <v>40</v>
      </c>
      <c r="D5" s="8" t="s">
        <v>41</v>
      </c>
      <c r="E5" s="8" t="s">
        <v>42</v>
      </c>
      <c r="F5" s="8" t="s">
        <v>43</v>
      </c>
      <c r="G5" s="8" t="s">
        <v>257</v>
      </c>
      <c r="H5" s="8" t="s">
        <v>44</v>
      </c>
      <c r="I5" s="8" t="s">
        <v>86</v>
      </c>
      <c r="J5" s="8" t="s">
        <v>234</v>
      </c>
      <c r="K5" s="8" t="s">
        <v>53</v>
      </c>
      <c r="L5" s="1" t="s">
        <v>256</v>
      </c>
      <c r="M5" s="3" t="s">
        <v>23</v>
      </c>
      <c r="N5" s="3" t="s">
        <v>233</v>
      </c>
      <c r="O5" s="3" t="s">
        <v>22</v>
      </c>
      <c r="P5" s="3" t="s">
        <v>24</v>
      </c>
      <c r="Q5" s="10" t="s">
        <v>82</v>
      </c>
      <c r="R5" s="2" t="s">
        <v>130</v>
      </c>
      <c r="S5" s="2" t="s">
        <v>131</v>
      </c>
      <c r="T5" s="2" t="s">
        <v>132</v>
      </c>
    </row>
    <row r="6" spans="1:20" s="87" customFormat="1" ht="15.75">
      <c r="A6" s="118" t="s">
        <v>0</v>
      </c>
      <c r="B6" s="114" t="s">
        <v>202</v>
      </c>
      <c r="C6" s="186">
        <v>415</v>
      </c>
      <c r="D6" s="88">
        <v>385</v>
      </c>
      <c r="E6" s="189">
        <v>405</v>
      </c>
      <c r="F6" s="88"/>
      <c r="G6" s="88"/>
      <c r="H6" s="88">
        <v>330</v>
      </c>
      <c r="I6" s="88">
        <v>396</v>
      </c>
      <c r="J6" s="88">
        <v>376</v>
      </c>
      <c r="K6" s="88"/>
      <c r="L6" s="176"/>
      <c r="M6" s="121">
        <f>SUM(C6:L6)</f>
        <v>2307</v>
      </c>
      <c r="N6" s="118">
        <v>2</v>
      </c>
      <c r="O6" s="118">
        <v>6</v>
      </c>
      <c r="P6" s="121">
        <v>-200</v>
      </c>
      <c r="Q6" s="118">
        <v>0</v>
      </c>
      <c r="R6" s="122"/>
      <c r="S6" s="122"/>
      <c r="T6" s="122">
        <v>1</v>
      </c>
    </row>
    <row r="7" spans="1:20" s="80" customFormat="1" ht="15.75">
      <c r="A7" s="79" t="s">
        <v>1</v>
      </c>
      <c r="B7" s="125" t="s">
        <v>143</v>
      </c>
      <c r="C7" s="125">
        <v>417</v>
      </c>
      <c r="D7" s="187">
        <v>462</v>
      </c>
      <c r="E7" s="187">
        <v>442</v>
      </c>
      <c r="F7" s="126"/>
      <c r="G7" s="126"/>
      <c r="H7" s="126">
        <v>316</v>
      </c>
      <c r="I7" s="126">
        <v>395</v>
      </c>
      <c r="J7" s="126">
        <v>418</v>
      </c>
      <c r="K7" s="126"/>
      <c r="L7" s="127"/>
      <c r="M7" s="82">
        <f>SUM(C7:L7)</f>
        <v>2450</v>
      </c>
      <c r="N7" s="79">
        <v>2</v>
      </c>
      <c r="O7" s="79">
        <v>6</v>
      </c>
      <c r="P7" s="82">
        <v>-171</v>
      </c>
      <c r="Q7" s="79">
        <v>0</v>
      </c>
      <c r="R7" s="83"/>
      <c r="S7" s="83"/>
      <c r="T7" s="83">
        <v>1</v>
      </c>
    </row>
    <row r="8" spans="1:20" s="87" customFormat="1" ht="15.75">
      <c r="A8" s="118" t="s">
        <v>2</v>
      </c>
      <c r="B8" s="119" t="s">
        <v>144</v>
      </c>
      <c r="C8" s="114">
        <v>376</v>
      </c>
      <c r="D8" s="119">
        <v>388</v>
      </c>
      <c r="E8" s="186">
        <v>392</v>
      </c>
      <c r="F8" s="88">
        <v>375</v>
      </c>
      <c r="G8" s="88"/>
      <c r="H8" s="88"/>
      <c r="I8" s="88">
        <v>375</v>
      </c>
      <c r="J8" s="88">
        <v>367</v>
      </c>
      <c r="K8" s="88"/>
      <c r="L8" s="120"/>
      <c r="M8" s="121">
        <f>SUM(C8:L8)</f>
        <v>2273</v>
      </c>
      <c r="N8" s="118">
        <v>1</v>
      </c>
      <c r="O8" s="118">
        <v>7</v>
      </c>
      <c r="P8" s="118">
        <v>-160</v>
      </c>
      <c r="Q8" s="118">
        <v>0</v>
      </c>
      <c r="R8" s="122"/>
      <c r="S8" s="122"/>
      <c r="T8" s="122">
        <v>1</v>
      </c>
    </row>
    <row r="9" spans="1:20" s="87" customFormat="1" ht="15.75">
      <c r="A9" s="118" t="s">
        <v>3</v>
      </c>
      <c r="B9" s="119" t="s">
        <v>16</v>
      </c>
      <c r="C9" s="186">
        <v>428</v>
      </c>
      <c r="D9" s="186">
        <v>432</v>
      </c>
      <c r="E9" s="119">
        <v>426</v>
      </c>
      <c r="F9" s="88">
        <v>374</v>
      </c>
      <c r="G9" s="88"/>
      <c r="H9" s="88"/>
      <c r="I9" s="88">
        <v>423</v>
      </c>
      <c r="J9" s="88">
        <v>384</v>
      </c>
      <c r="K9" s="88"/>
      <c r="L9" s="120"/>
      <c r="M9" s="121">
        <f>SUM(C9:L9)</f>
        <v>2467</v>
      </c>
      <c r="N9" s="118">
        <v>2</v>
      </c>
      <c r="O9" s="118">
        <v>6</v>
      </c>
      <c r="P9" s="118">
        <v>-110</v>
      </c>
      <c r="Q9" s="118">
        <v>0</v>
      </c>
      <c r="R9" s="122"/>
      <c r="S9" s="122"/>
      <c r="T9" s="122">
        <v>1</v>
      </c>
    </row>
    <row r="10" spans="1:20" s="125" customFormat="1" ht="15.75">
      <c r="A10" s="125" t="s">
        <v>4</v>
      </c>
      <c r="B10" s="125" t="s">
        <v>244</v>
      </c>
      <c r="C10" s="125">
        <v>395</v>
      </c>
      <c r="D10" s="123">
        <v>412</v>
      </c>
      <c r="E10" s="187">
        <v>461</v>
      </c>
      <c r="F10" s="123">
        <v>375</v>
      </c>
      <c r="G10" s="123"/>
      <c r="H10" s="123"/>
      <c r="I10" s="187">
        <v>417</v>
      </c>
      <c r="J10" s="123">
        <v>390</v>
      </c>
      <c r="K10" s="123"/>
      <c r="L10" s="127"/>
      <c r="M10" s="124">
        <f>SUM(C10:L10)</f>
        <v>2450</v>
      </c>
      <c r="N10" s="125">
        <v>2</v>
      </c>
      <c r="O10" s="125">
        <v>6</v>
      </c>
      <c r="P10" s="125">
        <v>-58</v>
      </c>
      <c r="Q10" s="125">
        <v>0</v>
      </c>
      <c r="T10" s="125">
        <v>1</v>
      </c>
    </row>
    <row r="11" spans="1:20" s="114" customFormat="1" ht="15.75">
      <c r="A11" s="114" t="s">
        <v>5</v>
      </c>
      <c r="B11" s="119" t="s">
        <v>13</v>
      </c>
      <c r="C11" s="186">
        <v>410</v>
      </c>
      <c r="D11" s="186">
        <v>436</v>
      </c>
      <c r="E11" s="186">
        <v>439</v>
      </c>
      <c r="F11" s="88">
        <v>385</v>
      </c>
      <c r="G11" s="88"/>
      <c r="H11" s="88">
        <v>170</v>
      </c>
      <c r="I11" s="88">
        <v>361</v>
      </c>
      <c r="J11" s="88">
        <v>158</v>
      </c>
      <c r="K11" s="88"/>
      <c r="L11" s="120"/>
      <c r="M11" s="115">
        <f aca="true" t="shared" si="0" ref="M11:M18">SUM(C11:L11)</f>
        <v>2359</v>
      </c>
      <c r="N11" s="114">
        <v>3</v>
      </c>
      <c r="O11" s="114">
        <v>5</v>
      </c>
      <c r="P11" s="115">
        <v>-31</v>
      </c>
      <c r="Q11" s="114">
        <v>0</v>
      </c>
      <c r="T11" s="114">
        <v>1</v>
      </c>
    </row>
    <row r="12" spans="1:18" s="125" customFormat="1" ht="15.75">
      <c r="A12" s="125" t="s">
        <v>6</v>
      </c>
      <c r="B12" s="123" t="s">
        <v>15</v>
      </c>
      <c r="C12" s="187">
        <v>435</v>
      </c>
      <c r="D12" s="187">
        <v>454</v>
      </c>
      <c r="E12" s="187">
        <v>421</v>
      </c>
      <c r="F12" s="126">
        <v>382</v>
      </c>
      <c r="G12" s="126"/>
      <c r="H12" s="126"/>
      <c r="I12" s="126">
        <v>399</v>
      </c>
      <c r="J12" s="126"/>
      <c r="K12" s="126">
        <v>371</v>
      </c>
      <c r="L12" s="127"/>
      <c r="M12" s="124">
        <f t="shared" si="0"/>
        <v>2462</v>
      </c>
      <c r="N12" s="125">
        <v>5</v>
      </c>
      <c r="O12" s="125">
        <v>3</v>
      </c>
      <c r="P12" s="124">
        <v>25</v>
      </c>
      <c r="Q12" s="125">
        <v>2</v>
      </c>
      <c r="R12" s="125">
        <v>1</v>
      </c>
    </row>
    <row r="13" spans="1:20" s="114" customFormat="1" ht="15.75">
      <c r="A13" s="114" t="s">
        <v>7</v>
      </c>
      <c r="B13" s="119" t="s">
        <v>176</v>
      </c>
      <c r="C13" s="119">
        <v>370</v>
      </c>
      <c r="D13" s="186">
        <v>417</v>
      </c>
      <c r="E13" s="186">
        <v>432</v>
      </c>
      <c r="F13" s="88">
        <v>391</v>
      </c>
      <c r="G13" s="88"/>
      <c r="H13" s="88"/>
      <c r="I13" s="88">
        <v>390</v>
      </c>
      <c r="J13" s="88"/>
      <c r="K13" s="88"/>
      <c r="L13" s="120">
        <v>413</v>
      </c>
      <c r="M13" s="115">
        <f t="shared" si="0"/>
        <v>2413</v>
      </c>
      <c r="N13" s="114">
        <v>2</v>
      </c>
      <c r="O13" s="114">
        <v>6</v>
      </c>
      <c r="P13" s="115">
        <v>-141</v>
      </c>
      <c r="Q13" s="114">
        <v>0</v>
      </c>
      <c r="T13" s="114">
        <v>1</v>
      </c>
    </row>
    <row r="14" spans="1:20" s="125" customFormat="1" ht="15.75">
      <c r="A14" s="125" t="s">
        <v>8</v>
      </c>
      <c r="B14" s="125" t="s">
        <v>14</v>
      </c>
      <c r="C14" s="187">
        <v>413</v>
      </c>
      <c r="D14" s="123">
        <v>401</v>
      </c>
      <c r="E14" s="187">
        <v>415</v>
      </c>
      <c r="F14" s="123"/>
      <c r="G14" s="123"/>
      <c r="H14" s="123"/>
      <c r="I14" s="123">
        <v>381</v>
      </c>
      <c r="J14" s="126">
        <v>411</v>
      </c>
      <c r="K14" s="126">
        <v>380</v>
      </c>
      <c r="L14" s="127"/>
      <c r="M14" s="124">
        <f t="shared" si="0"/>
        <v>2401</v>
      </c>
      <c r="N14" s="125">
        <v>2</v>
      </c>
      <c r="O14" s="125">
        <v>6</v>
      </c>
      <c r="P14" s="124">
        <v>-126</v>
      </c>
      <c r="Q14" s="125">
        <v>0</v>
      </c>
      <c r="T14" s="125">
        <v>1</v>
      </c>
    </row>
    <row r="15" spans="1:20" s="114" customFormat="1" ht="15.75">
      <c r="A15" s="114" t="s">
        <v>9</v>
      </c>
      <c r="B15" s="114" t="s">
        <v>222</v>
      </c>
      <c r="C15" s="114">
        <v>422</v>
      </c>
      <c r="D15" s="186">
        <v>431</v>
      </c>
      <c r="E15" s="119">
        <v>403</v>
      </c>
      <c r="F15" s="88"/>
      <c r="G15" s="88">
        <v>323</v>
      </c>
      <c r="H15" s="88"/>
      <c r="I15" s="88"/>
      <c r="J15" s="88"/>
      <c r="K15" s="88">
        <v>410</v>
      </c>
      <c r="L15" s="190">
        <v>450</v>
      </c>
      <c r="M15" s="115">
        <f t="shared" si="0"/>
        <v>2439</v>
      </c>
      <c r="N15" s="114">
        <v>2</v>
      </c>
      <c r="O15" s="114">
        <v>6</v>
      </c>
      <c r="P15" s="115">
        <v>-134</v>
      </c>
      <c r="Q15" s="114">
        <v>0</v>
      </c>
      <c r="T15" s="114">
        <v>1</v>
      </c>
    </row>
    <row r="16" spans="1:20" s="125" customFormat="1" ht="15.75">
      <c r="A16" s="125" t="s">
        <v>10</v>
      </c>
      <c r="B16" s="125" t="s">
        <v>175</v>
      </c>
      <c r="C16" s="125">
        <v>412</v>
      </c>
      <c r="D16" s="187">
        <v>434</v>
      </c>
      <c r="E16" s="187">
        <v>448</v>
      </c>
      <c r="F16" s="126"/>
      <c r="G16" s="126"/>
      <c r="H16" s="126"/>
      <c r="I16" s="188">
        <v>417</v>
      </c>
      <c r="J16" s="126"/>
      <c r="K16" s="126">
        <v>355</v>
      </c>
      <c r="L16" s="127">
        <v>394</v>
      </c>
      <c r="M16" s="124">
        <f t="shared" si="0"/>
        <v>2460</v>
      </c>
      <c r="N16" s="125">
        <v>3</v>
      </c>
      <c r="O16" s="125">
        <v>5</v>
      </c>
      <c r="P16" s="124">
        <v>-85</v>
      </c>
      <c r="Q16" s="125">
        <v>0</v>
      </c>
      <c r="T16" s="125">
        <v>1</v>
      </c>
    </row>
    <row r="17" spans="1:20" s="114" customFormat="1" ht="15.75">
      <c r="A17" s="114" t="s">
        <v>11</v>
      </c>
      <c r="B17" s="114" t="s">
        <v>241</v>
      </c>
      <c r="C17" s="114">
        <v>415</v>
      </c>
      <c r="D17" s="186">
        <v>439</v>
      </c>
      <c r="E17" s="186">
        <v>449</v>
      </c>
      <c r="F17" s="88"/>
      <c r="G17" s="88"/>
      <c r="H17" s="88">
        <v>390</v>
      </c>
      <c r="I17" s="88">
        <v>351</v>
      </c>
      <c r="J17" s="88"/>
      <c r="K17" s="88"/>
      <c r="L17" s="120">
        <v>397</v>
      </c>
      <c r="M17" s="115">
        <f t="shared" si="0"/>
        <v>2441</v>
      </c>
      <c r="N17" s="114">
        <v>2</v>
      </c>
      <c r="O17" s="114">
        <v>6</v>
      </c>
      <c r="P17" s="115">
        <v>-145</v>
      </c>
      <c r="Q17" s="114">
        <v>0</v>
      </c>
      <c r="T17" s="114">
        <v>1</v>
      </c>
    </row>
    <row r="18" spans="1:20" s="125" customFormat="1" ht="16.5" thickBot="1">
      <c r="A18" s="125" t="s">
        <v>12</v>
      </c>
      <c r="B18" s="125" t="s">
        <v>19</v>
      </c>
      <c r="C18" s="159">
        <v>405</v>
      </c>
      <c r="D18" s="195">
        <v>424</v>
      </c>
      <c r="E18" s="195">
        <v>449</v>
      </c>
      <c r="F18" s="85"/>
      <c r="G18" s="85"/>
      <c r="H18" s="195">
        <v>429</v>
      </c>
      <c r="I18" s="195">
        <v>421</v>
      </c>
      <c r="J18" s="85"/>
      <c r="K18" s="85"/>
      <c r="L18" s="86">
        <v>370</v>
      </c>
      <c r="M18" s="158">
        <f t="shared" si="0"/>
        <v>2498</v>
      </c>
      <c r="N18" s="159">
        <v>6</v>
      </c>
      <c r="O18" s="159">
        <v>2</v>
      </c>
      <c r="P18" s="158">
        <v>29</v>
      </c>
      <c r="Q18" s="159">
        <v>2</v>
      </c>
      <c r="R18" s="159">
        <v>1</v>
      </c>
      <c r="S18" s="159"/>
      <c r="T18" s="159"/>
    </row>
    <row r="19" spans="3:20" ht="16.5" thickTop="1">
      <c r="C19" s="6">
        <f aca="true" t="shared" si="1" ref="C19:L19">SUM(C6:C18)</f>
        <v>5313</v>
      </c>
      <c r="D19" s="6">
        <f t="shared" si="1"/>
        <v>5515</v>
      </c>
      <c r="E19" s="6">
        <f t="shared" si="1"/>
        <v>5582</v>
      </c>
      <c r="F19" s="6">
        <f t="shared" si="1"/>
        <v>2282</v>
      </c>
      <c r="G19" s="6">
        <f>SUM(G6:G18)</f>
        <v>323</v>
      </c>
      <c r="H19" s="6">
        <f>SUM(H6:H18)-H11</f>
        <v>1465</v>
      </c>
      <c r="I19" s="6">
        <f t="shared" si="1"/>
        <v>4726</v>
      </c>
      <c r="J19" s="6">
        <f>SUM(J6:J18)-J11</f>
        <v>2346</v>
      </c>
      <c r="K19" s="6">
        <f t="shared" si="1"/>
        <v>1516</v>
      </c>
      <c r="L19" s="6">
        <f t="shared" si="1"/>
        <v>2024</v>
      </c>
      <c r="N19" s="2">
        <f aca="true" t="shared" si="2" ref="N19:T19">SUM(N6:N18)</f>
        <v>34</v>
      </c>
      <c r="O19" s="2">
        <f t="shared" si="2"/>
        <v>70</v>
      </c>
      <c r="P19" s="2">
        <f t="shared" si="2"/>
        <v>-1307</v>
      </c>
      <c r="Q19" s="2">
        <f t="shared" si="2"/>
        <v>4</v>
      </c>
      <c r="R19" s="2">
        <f t="shared" si="2"/>
        <v>2</v>
      </c>
      <c r="S19" s="2">
        <f t="shared" si="2"/>
        <v>0</v>
      </c>
      <c r="T19" s="2">
        <f t="shared" si="2"/>
        <v>11</v>
      </c>
    </row>
    <row r="20" spans="2:12" ht="15.75">
      <c r="B20" s="1" t="s">
        <v>155</v>
      </c>
      <c r="C20" s="6">
        <f>COUNT(C6:C18)-COUNT(B10)</f>
        <v>13</v>
      </c>
      <c r="D20" s="6">
        <f aca="true" t="shared" si="3" ref="D20:L20">COUNT(D6:D18)</f>
        <v>13</v>
      </c>
      <c r="E20" s="6">
        <f t="shared" si="3"/>
        <v>13</v>
      </c>
      <c r="F20" s="6">
        <f t="shared" si="3"/>
        <v>6</v>
      </c>
      <c r="G20" s="6">
        <f>COUNT(G6:G18)</f>
        <v>1</v>
      </c>
      <c r="H20" s="6">
        <f>COUNT(H6:H18)-COUNT(H11)</f>
        <v>4</v>
      </c>
      <c r="I20" s="6">
        <f t="shared" si="3"/>
        <v>12</v>
      </c>
      <c r="J20" s="6">
        <f>COUNT(J6:J18)-COUNT(J11)</f>
        <v>6</v>
      </c>
      <c r="K20" s="6">
        <f t="shared" si="3"/>
        <v>4</v>
      </c>
      <c r="L20" s="6">
        <f t="shared" si="3"/>
        <v>5</v>
      </c>
    </row>
    <row r="21" spans="2:20" ht="31.5">
      <c r="B21" s="11" t="s">
        <v>92</v>
      </c>
      <c r="C21" s="16">
        <f>C19/C20</f>
        <v>408.6923076923077</v>
      </c>
      <c r="D21" s="16">
        <f aca="true" t="shared" si="4" ref="D21:J21">D19/D20</f>
        <v>424.2307692307692</v>
      </c>
      <c r="E21" s="16">
        <f t="shared" si="4"/>
        <v>429.38461538461536</v>
      </c>
      <c r="F21" s="16">
        <f t="shared" si="4"/>
        <v>380.3333333333333</v>
      </c>
      <c r="G21" s="16">
        <f>G19/G20</f>
        <v>323</v>
      </c>
      <c r="H21" s="16">
        <f t="shared" si="4"/>
        <v>366.25</v>
      </c>
      <c r="I21" s="16">
        <f t="shared" si="4"/>
        <v>393.8333333333333</v>
      </c>
      <c r="J21" s="16">
        <f t="shared" si="4"/>
        <v>391</v>
      </c>
      <c r="K21" s="16">
        <f>AVERAGE(K6:K18)</f>
        <v>379</v>
      </c>
      <c r="L21" s="16">
        <f>AVERAGE(L6:L18)</f>
        <v>404.8</v>
      </c>
      <c r="M21" s="3" t="s">
        <v>23</v>
      </c>
      <c r="N21" s="212" t="s">
        <v>83</v>
      </c>
      <c r="O21" s="212"/>
      <c r="P21" s="3" t="s">
        <v>24</v>
      </c>
      <c r="Q21" s="10" t="s">
        <v>84</v>
      </c>
      <c r="S21" s="40" t="s">
        <v>91</v>
      </c>
      <c r="T21" s="40" t="s">
        <v>153</v>
      </c>
    </row>
    <row r="22" spans="13:20" ht="15.75">
      <c r="M22" s="6">
        <f>SUM(M6:M18)</f>
        <v>31420</v>
      </c>
      <c r="N22" s="1">
        <f>SUM(N6:N18)</f>
        <v>34</v>
      </c>
      <c r="O22" s="1">
        <f>SUM(O6:O18)</f>
        <v>70</v>
      </c>
      <c r="P22" s="1">
        <f>SUM(P6:P18)</f>
        <v>-1307</v>
      </c>
      <c r="Q22" s="1">
        <f>SUM(Q6:Q18)</f>
        <v>4</v>
      </c>
      <c r="S22" s="2">
        <f>N22-O22</f>
        <v>-36</v>
      </c>
      <c r="T22" s="2">
        <f>SUM(R19:T19)</f>
        <v>13</v>
      </c>
    </row>
    <row r="23" spans="3:10" ht="15.75">
      <c r="C23" s="217" t="s">
        <v>28</v>
      </c>
      <c r="D23" s="217"/>
      <c r="F23" s="178" t="s">
        <v>97</v>
      </c>
      <c r="G23" s="178"/>
      <c r="I23" s="215" t="s">
        <v>98</v>
      </c>
      <c r="J23" s="215"/>
    </row>
    <row r="24" spans="1:20" ht="16.5" thickBot="1">
      <c r="A24" s="39"/>
      <c r="B24" s="39"/>
      <c r="C24" s="39"/>
      <c r="D24" s="39"/>
      <c r="E24" s="39"/>
      <c r="F24" s="65"/>
      <c r="G24" s="65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61"/>
      <c r="S24" s="61"/>
      <c r="T24" s="61"/>
    </row>
    <row r="26" spans="2:20" ht="32.25" thickBot="1">
      <c r="B26" s="3" t="s">
        <v>18</v>
      </c>
      <c r="C26" s="8" t="s">
        <v>40</v>
      </c>
      <c r="D26" s="8" t="s">
        <v>41</v>
      </c>
      <c r="E26" s="8" t="s">
        <v>42</v>
      </c>
      <c r="F26" s="8" t="s">
        <v>43</v>
      </c>
      <c r="G26" s="8" t="s">
        <v>257</v>
      </c>
      <c r="H26" s="8" t="s">
        <v>44</v>
      </c>
      <c r="I26" s="8" t="s">
        <v>86</v>
      </c>
      <c r="J26" s="8" t="s">
        <v>234</v>
      </c>
      <c r="K26" s="8" t="s">
        <v>53</v>
      </c>
      <c r="L26" s="39" t="s">
        <v>256</v>
      </c>
      <c r="M26" s="3" t="s">
        <v>23</v>
      </c>
      <c r="N26" s="3" t="s">
        <v>233</v>
      </c>
      <c r="O26" s="3" t="s">
        <v>22</v>
      </c>
      <c r="P26" s="3" t="s">
        <v>24</v>
      </c>
      <c r="Q26" s="10" t="s">
        <v>82</v>
      </c>
      <c r="R26" s="2" t="s">
        <v>130</v>
      </c>
      <c r="S26" s="2" t="s">
        <v>131</v>
      </c>
      <c r="T26" s="2" t="s">
        <v>132</v>
      </c>
    </row>
    <row r="27" spans="1:18" s="114" customFormat="1" ht="15.75">
      <c r="A27" s="114" t="s">
        <v>228</v>
      </c>
      <c r="B27" s="119" t="s">
        <v>15</v>
      </c>
      <c r="C27" s="114">
        <v>395</v>
      </c>
      <c r="D27" s="186">
        <v>465</v>
      </c>
      <c r="E27" s="119"/>
      <c r="F27" s="186">
        <v>423</v>
      </c>
      <c r="G27" s="119"/>
      <c r="H27" s="119">
        <v>401</v>
      </c>
      <c r="I27" s="186">
        <v>437</v>
      </c>
      <c r="J27" s="119"/>
      <c r="K27" s="119">
        <v>341</v>
      </c>
      <c r="L27" s="119"/>
      <c r="M27" s="104">
        <f>SUM(C27:L27)</f>
        <v>2462</v>
      </c>
      <c r="N27" s="114">
        <v>5</v>
      </c>
      <c r="O27" s="114">
        <v>3</v>
      </c>
      <c r="P27" s="114">
        <v>101</v>
      </c>
      <c r="Q27" s="114">
        <v>2</v>
      </c>
      <c r="R27" s="114">
        <v>1</v>
      </c>
    </row>
    <row r="28" spans="1:20" s="125" customFormat="1" ht="15.75">
      <c r="A28" s="125" t="s">
        <v>229</v>
      </c>
      <c r="B28" s="125" t="s">
        <v>13</v>
      </c>
      <c r="C28" s="125">
        <v>407</v>
      </c>
      <c r="D28" s="188">
        <v>429</v>
      </c>
      <c r="E28" s="187">
        <v>424</v>
      </c>
      <c r="F28" s="126">
        <v>401</v>
      </c>
      <c r="G28" s="126"/>
      <c r="H28" s="126">
        <v>334</v>
      </c>
      <c r="I28" s="126"/>
      <c r="J28" s="123"/>
      <c r="K28" s="123"/>
      <c r="L28" s="123">
        <v>381</v>
      </c>
      <c r="M28" s="102">
        <f aca="true" t="shared" si="5" ref="M28:M39">SUM(C28:L28)</f>
        <v>2376</v>
      </c>
      <c r="N28" s="125">
        <v>2</v>
      </c>
      <c r="O28" s="125">
        <v>6</v>
      </c>
      <c r="P28" s="125">
        <v>-119</v>
      </c>
      <c r="Q28" s="125">
        <v>0</v>
      </c>
      <c r="T28" s="125">
        <v>1</v>
      </c>
    </row>
    <row r="29" spans="1:20" s="114" customFormat="1" ht="15.75">
      <c r="A29" s="114" t="s">
        <v>214</v>
      </c>
      <c r="B29" s="119" t="s">
        <v>244</v>
      </c>
      <c r="D29" s="186">
        <v>460</v>
      </c>
      <c r="E29" s="186">
        <v>448</v>
      </c>
      <c r="F29" s="119">
        <v>391</v>
      </c>
      <c r="G29" s="119"/>
      <c r="H29" s="119">
        <v>351</v>
      </c>
      <c r="I29" s="119">
        <v>368</v>
      </c>
      <c r="J29" s="119"/>
      <c r="K29" s="119"/>
      <c r="L29" s="186">
        <v>442</v>
      </c>
      <c r="M29" s="104">
        <f t="shared" si="5"/>
        <v>2460</v>
      </c>
      <c r="N29" s="114">
        <v>3</v>
      </c>
      <c r="O29" s="114">
        <v>5</v>
      </c>
      <c r="P29" s="114">
        <v>-156</v>
      </c>
      <c r="Q29" s="114">
        <v>0</v>
      </c>
      <c r="T29" s="114">
        <v>1</v>
      </c>
    </row>
    <row r="30" spans="1:20" s="125" customFormat="1" ht="15.75">
      <c r="A30" s="125" t="s">
        <v>215</v>
      </c>
      <c r="B30" s="123" t="s">
        <v>16</v>
      </c>
      <c r="C30" s="187">
        <v>419</v>
      </c>
      <c r="D30" s="123">
        <v>412</v>
      </c>
      <c r="E30" s="123">
        <v>404</v>
      </c>
      <c r="F30" s="187">
        <v>448</v>
      </c>
      <c r="G30" s="123"/>
      <c r="H30" s="123"/>
      <c r="I30" s="123">
        <v>377</v>
      </c>
      <c r="J30" s="123"/>
      <c r="K30" s="123"/>
      <c r="L30" s="123">
        <v>405</v>
      </c>
      <c r="M30" s="102">
        <f t="shared" si="5"/>
        <v>2465</v>
      </c>
      <c r="N30" s="125">
        <v>2</v>
      </c>
      <c r="O30" s="125">
        <v>6</v>
      </c>
      <c r="P30" s="125">
        <v>-82</v>
      </c>
      <c r="Q30" s="125">
        <v>0</v>
      </c>
      <c r="T30" s="125">
        <v>1</v>
      </c>
    </row>
    <row r="31" spans="1:20" s="125" customFormat="1" ht="15.75">
      <c r="A31" s="125" t="s">
        <v>114</v>
      </c>
      <c r="B31" s="123" t="s">
        <v>144</v>
      </c>
      <c r="C31" s="125">
        <v>387</v>
      </c>
      <c r="D31" s="187">
        <v>420</v>
      </c>
      <c r="E31" s="123">
        <v>407</v>
      </c>
      <c r="F31" s="123"/>
      <c r="G31" s="123"/>
      <c r="H31" s="187">
        <v>426</v>
      </c>
      <c r="I31" s="123">
        <v>386</v>
      </c>
      <c r="J31" s="123"/>
      <c r="K31" s="123"/>
      <c r="L31" s="187">
        <v>433</v>
      </c>
      <c r="M31" s="102">
        <f t="shared" si="5"/>
        <v>2459</v>
      </c>
      <c r="N31" s="125">
        <v>3</v>
      </c>
      <c r="O31" s="125">
        <v>5</v>
      </c>
      <c r="P31" s="125">
        <v>-68</v>
      </c>
      <c r="Q31" s="125">
        <v>0</v>
      </c>
      <c r="T31" s="125">
        <v>1</v>
      </c>
    </row>
    <row r="32" spans="1:20" s="114" customFormat="1" ht="15.75">
      <c r="A32" s="114" t="s">
        <v>115</v>
      </c>
      <c r="B32" s="119" t="s">
        <v>143</v>
      </c>
      <c r="C32" s="114">
        <v>397</v>
      </c>
      <c r="D32" s="186">
        <v>460</v>
      </c>
      <c r="E32" s="119">
        <v>392</v>
      </c>
      <c r="F32" s="119">
        <v>402</v>
      </c>
      <c r="G32" s="119"/>
      <c r="H32" s="119">
        <v>405</v>
      </c>
      <c r="I32" s="119"/>
      <c r="J32" s="119"/>
      <c r="K32" s="119"/>
      <c r="L32" s="119">
        <v>400</v>
      </c>
      <c r="M32" s="104">
        <f t="shared" si="5"/>
        <v>2456</v>
      </c>
      <c r="N32" s="114">
        <v>1</v>
      </c>
      <c r="O32" s="114">
        <v>7</v>
      </c>
      <c r="P32" s="114">
        <v>-143</v>
      </c>
      <c r="Q32" s="114">
        <v>0</v>
      </c>
      <c r="T32" s="114">
        <v>1</v>
      </c>
    </row>
    <row r="33" spans="1:18" s="125" customFormat="1" ht="15.75">
      <c r="A33" s="125" t="s">
        <v>116</v>
      </c>
      <c r="B33" s="123" t="s">
        <v>202</v>
      </c>
      <c r="D33" s="187">
        <v>470</v>
      </c>
      <c r="E33" s="187">
        <v>443</v>
      </c>
      <c r="F33" s="123">
        <v>407</v>
      </c>
      <c r="G33" s="123"/>
      <c r="H33" s="123">
        <v>375</v>
      </c>
      <c r="I33" s="187">
        <v>422</v>
      </c>
      <c r="J33" s="123"/>
      <c r="K33" s="123"/>
      <c r="L33" s="187">
        <v>426</v>
      </c>
      <c r="M33" s="102">
        <f t="shared" si="5"/>
        <v>2543</v>
      </c>
      <c r="N33" s="125">
        <v>6</v>
      </c>
      <c r="O33" s="125">
        <v>2</v>
      </c>
      <c r="P33" s="125">
        <v>21</v>
      </c>
      <c r="Q33" s="125">
        <v>2</v>
      </c>
      <c r="R33" s="125">
        <v>1</v>
      </c>
    </row>
    <row r="34" spans="1:20" s="114" customFormat="1" ht="15.75">
      <c r="A34" s="114" t="s">
        <v>117</v>
      </c>
      <c r="B34" s="119" t="s">
        <v>19</v>
      </c>
      <c r="C34" s="186">
        <v>442</v>
      </c>
      <c r="D34" s="186">
        <v>438</v>
      </c>
      <c r="E34" s="189">
        <v>449</v>
      </c>
      <c r="F34" s="88">
        <v>377</v>
      </c>
      <c r="G34" s="88"/>
      <c r="H34" s="88"/>
      <c r="I34" s="88">
        <v>208</v>
      </c>
      <c r="J34" s="88"/>
      <c r="K34" s="88">
        <v>187</v>
      </c>
      <c r="L34" s="120">
        <v>424</v>
      </c>
      <c r="M34" s="94">
        <f t="shared" si="5"/>
        <v>2525</v>
      </c>
      <c r="N34" s="114">
        <v>3</v>
      </c>
      <c r="O34" s="114">
        <v>5</v>
      </c>
      <c r="P34" s="114">
        <v>-64</v>
      </c>
      <c r="Q34" s="114">
        <v>0</v>
      </c>
      <c r="T34" s="114">
        <v>1</v>
      </c>
    </row>
    <row r="35" spans="1:20" s="125" customFormat="1" ht="15.75">
      <c r="A35" s="125" t="s">
        <v>118</v>
      </c>
      <c r="B35" s="123" t="s">
        <v>258</v>
      </c>
      <c r="C35" s="125">
        <v>391</v>
      </c>
      <c r="D35" s="187">
        <v>448</v>
      </c>
      <c r="E35" s="126">
        <v>406</v>
      </c>
      <c r="F35" s="188">
        <v>418</v>
      </c>
      <c r="G35" s="126"/>
      <c r="H35" s="126"/>
      <c r="I35" s="126">
        <v>188</v>
      </c>
      <c r="J35" s="126"/>
      <c r="K35" s="126">
        <v>205</v>
      </c>
      <c r="L35" s="127">
        <v>409</v>
      </c>
      <c r="M35" s="98">
        <f t="shared" si="5"/>
        <v>2465</v>
      </c>
      <c r="N35" s="125">
        <v>2</v>
      </c>
      <c r="O35" s="125">
        <v>6</v>
      </c>
      <c r="P35" s="125">
        <v>-94</v>
      </c>
      <c r="Q35" s="125">
        <v>0</v>
      </c>
      <c r="T35" s="125">
        <v>1</v>
      </c>
    </row>
    <row r="36" spans="1:20" s="114" customFormat="1" ht="15.75">
      <c r="A36" s="114" t="s">
        <v>119</v>
      </c>
      <c r="B36" s="119" t="s">
        <v>175</v>
      </c>
      <c r="C36" s="114">
        <v>392</v>
      </c>
      <c r="D36" s="119">
        <v>448</v>
      </c>
      <c r="E36" s="88">
        <v>435</v>
      </c>
      <c r="F36" s="88">
        <v>405</v>
      </c>
      <c r="G36" s="88"/>
      <c r="H36" s="88">
        <v>152</v>
      </c>
      <c r="I36" s="88"/>
      <c r="J36" s="88"/>
      <c r="K36" s="88">
        <v>177</v>
      </c>
      <c r="L36" s="120">
        <v>403</v>
      </c>
      <c r="M36" s="94">
        <f t="shared" si="5"/>
        <v>2412</v>
      </c>
      <c r="N36" s="114">
        <v>3</v>
      </c>
      <c r="O36" s="114">
        <v>5</v>
      </c>
      <c r="P36" s="114">
        <v>-123</v>
      </c>
      <c r="Q36" s="114">
        <v>0</v>
      </c>
      <c r="T36" s="114">
        <v>1</v>
      </c>
    </row>
    <row r="37" spans="1:18" s="125" customFormat="1" ht="15.75">
      <c r="A37" s="125" t="s">
        <v>120</v>
      </c>
      <c r="B37" s="125" t="s">
        <v>222</v>
      </c>
      <c r="C37" s="125">
        <v>411</v>
      </c>
      <c r="D37" s="187">
        <v>455</v>
      </c>
      <c r="E37" s="187">
        <v>443</v>
      </c>
      <c r="F37" s="187">
        <v>428</v>
      </c>
      <c r="G37" s="123"/>
      <c r="H37" s="123"/>
      <c r="I37" s="123">
        <v>332</v>
      </c>
      <c r="J37" s="123"/>
      <c r="K37" s="123"/>
      <c r="L37" s="187">
        <v>430</v>
      </c>
      <c r="M37" s="102">
        <f t="shared" si="5"/>
        <v>2499</v>
      </c>
      <c r="N37" s="125">
        <v>6</v>
      </c>
      <c r="O37" s="125">
        <v>2</v>
      </c>
      <c r="P37" s="125">
        <v>12</v>
      </c>
      <c r="Q37" s="125">
        <v>2</v>
      </c>
      <c r="R37" s="125">
        <v>1</v>
      </c>
    </row>
    <row r="38" spans="1:20" s="114" customFormat="1" ht="15.75">
      <c r="A38" s="114" t="s">
        <v>121</v>
      </c>
      <c r="B38" s="119" t="s">
        <v>14</v>
      </c>
      <c r="C38" s="186">
        <v>422</v>
      </c>
      <c r="D38" s="186">
        <v>439</v>
      </c>
      <c r="E38" s="119">
        <v>384</v>
      </c>
      <c r="F38" s="119">
        <v>389</v>
      </c>
      <c r="G38" s="119"/>
      <c r="H38" s="119"/>
      <c r="I38" s="119">
        <v>326</v>
      </c>
      <c r="J38" s="119"/>
      <c r="K38" s="119"/>
      <c r="L38" s="186">
        <v>419</v>
      </c>
      <c r="M38" s="104">
        <f t="shared" si="5"/>
        <v>2379</v>
      </c>
      <c r="N38" s="114">
        <v>3</v>
      </c>
      <c r="O38" s="114">
        <v>5</v>
      </c>
      <c r="P38" s="114">
        <v>-71</v>
      </c>
      <c r="Q38" s="114">
        <v>0</v>
      </c>
      <c r="T38" s="114">
        <v>1</v>
      </c>
    </row>
    <row r="39" spans="1:20" s="125" customFormat="1" ht="16.5" thickBot="1">
      <c r="A39" s="125" t="s">
        <v>122</v>
      </c>
      <c r="B39" s="123" t="s">
        <v>17</v>
      </c>
      <c r="C39" s="159">
        <v>399</v>
      </c>
      <c r="D39" s="195">
        <v>455</v>
      </c>
      <c r="E39" s="195">
        <v>429</v>
      </c>
      <c r="F39" s="85">
        <v>422</v>
      </c>
      <c r="G39" s="85"/>
      <c r="H39" s="85">
        <v>361</v>
      </c>
      <c r="I39" s="85"/>
      <c r="J39" s="85"/>
      <c r="K39" s="85"/>
      <c r="L39" s="86">
        <v>398</v>
      </c>
      <c r="M39" s="102">
        <f t="shared" si="5"/>
        <v>2464</v>
      </c>
      <c r="N39" s="125">
        <v>2</v>
      </c>
      <c r="O39" s="125">
        <v>6</v>
      </c>
      <c r="P39" s="125">
        <v>-86</v>
      </c>
      <c r="Q39" s="125">
        <v>0</v>
      </c>
      <c r="T39" s="125">
        <v>1</v>
      </c>
    </row>
    <row r="40" spans="3:20" ht="16.5" thickTop="1">
      <c r="C40" s="38">
        <f aca="true" t="shared" si="6" ref="C40:L40">SUM(C27:C39)</f>
        <v>4462</v>
      </c>
      <c r="D40" s="38">
        <f t="shared" si="6"/>
        <v>5799</v>
      </c>
      <c r="E40" s="38">
        <f t="shared" si="6"/>
        <v>5064</v>
      </c>
      <c r="F40" s="38">
        <f t="shared" si="6"/>
        <v>4911</v>
      </c>
      <c r="G40" s="38">
        <f t="shared" si="6"/>
        <v>0</v>
      </c>
      <c r="H40" s="38">
        <f>SUM(H27:H39)-H36</f>
        <v>2653</v>
      </c>
      <c r="I40" s="38">
        <f>SUM(I27:I39)-I34-I35</f>
        <v>2648</v>
      </c>
      <c r="J40" s="38">
        <f t="shared" si="6"/>
        <v>0</v>
      </c>
      <c r="K40" s="38">
        <f>SUM(K27:K39)-K34-K35-K36</f>
        <v>341</v>
      </c>
      <c r="L40" s="38">
        <f t="shared" si="6"/>
        <v>4970</v>
      </c>
      <c r="N40" s="1">
        <f>SUM(N27:N39)</f>
        <v>41</v>
      </c>
      <c r="O40" s="1">
        <f>SUM(O27:O39)</f>
        <v>63</v>
      </c>
      <c r="P40" s="1">
        <f>SUM(P27:P39)</f>
        <v>-872</v>
      </c>
      <c r="Q40" s="1">
        <f>SUM(Q27:Q39)</f>
        <v>6</v>
      </c>
      <c r="R40" s="1">
        <f>SUM(R27:R39)+R19</f>
        <v>5</v>
      </c>
      <c r="S40" s="1">
        <f>SUM(S27:S39)+S19</f>
        <v>0</v>
      </c>
      <c r="T40" s="1">
        <f>SUM(T27:T39)+T19</f>
        <v>21</v>
      </c>
    </row>
    <row r="41" spans="2:12" ht="15.75">
      <c r="B41" s="36" t="s">
        <v>172</v>
      </c>
      <c r="C41" s="133">
        <f aca="true" t="shared" si="7" ref="C41:L41">COUNT(C27:C39)</f>
        <v>11</v>
      </c>
      <c r="D41" s="133">
        <f t="shared" si="7"/>
        <v>13</v>
      </c>
      <c r="E41" s="133">
        <f t="shared" si="7"/>
        <v>12</v>
      </c>
      <c r="F41" s="133">
        <f t="shared" si="7"/>
        <v>12</v>
      </c>
      <c r="G41" s="133">
        <f t="shared" si="7"/>
        <v>0</v>
      </c>
      <c r="H41" s="133">
        <f>COUNT(H27:H39)-COUNT(H36)</f>
        <v>7</v>
      </c>
      <c r="I41" s="133">
        <f>COUNT(I27:I39)-COUNT(I34:I35)</f>
        <v>7</v>
      </c>
      <c r="J41" s="133">
        <f t="shared" si="7"/>
        <v>0</v>
      </c>
      <c r="K41" s="133">
        <f>COUNT(K27:K39)-COUNT(K34:K36)</f>
        <v>1</v>
      </c>
      <c r="L41" s="133">
        <f t="shared" si="7"/>
        <v>12</v>
      </c>
    </row>
    <row r="42" spans="2:20" ht="31.5">
      <c r="B42" s="11" t="s">
        <v>171</v>
      </c>
      <c r="C42" s="16">
        <f aca="true" t="shared" si="8" ref="C42:L42">C40/C41</f>
        <v>405.6363636363636</v>
      </c>
      <c r="D42" s="16">
        <f t="shared" si="8"/>
        <v>446.0769230769231</v>
      </c>
      <c r="E42" s="16">
        <f t="shared" si="8"/>
        <v>422</v>
      </c>
      <c r="F42" s="16">
        <f t="shared" si="8"/>
        <v>409.25</v>
      </c>
      <c r="G42" s="16" t="e">
        <f t="shared" si="8"/>
        <v>#DIV/0!</v>
      </c>
      <c r="H42" s="16">
        <f t="shared" si="8"/>
        <v>379</v>
      </c>
      <c r="I42" s="16">
        <f t="shared" si="8"/>
        <v>378.2857142857143</v>
      </c>
      <c r="J42" s="16" t="e">
        <f t="shared" si="8"/>
        <v>#DIV/0!</v>
      </c>
      <c r="K42" s="16">
        <f t="shared" si="8"/>
        <v>341</v>
      </c>
      <c r="L42" s="16">
        <f t="shared" si="8"/>
        <v>414.1666666666667</v>
      </c>
      <c r="M42" s="3" t="s">
        <v>23</v>
      </c>
      <c r="N42" s="212" t="s">
        <v>83</v>
      </c>
      <c r="O42" s="212"/>
      <c r="P42" s="3" t="s">
        <v>24</v>
      </c>
      <c r="Q42" s="10" t="s">
        <v>84</v>
      </c>
      <c r="S42" s="40" t="s">
        <v>91</v>
      </c>
      <c r="T42" s="40" t="s">
        <v>153</v>
      </c>
    </row>
    <row r="43" spans="13:20" ht="15.75">
      <c r="M43" s="6">
        <f>SUM(M27:M39)+M22</f>
        <v>63385</v>
      </c>
      <c r="N43" s="6">
        <f>SUM(N27:N39)+N22</f>
        <v>75</v>
      </c>
      <c r="O43" s="6">
        <f>SUM(O27:O39)+O22</f>
        <v>133</v>
      </c>
      <c r="P43" s="6">
        <f>SUM(P27:P39)+P22</f>
        <v>-2179</v>
      </c>
      <c r="Q43" s="6">
        <f>SUM(Q27:Q39)+Q22</f>
        <v>10</v>
      </c>
      <c r="S43" s="2">
        <f>N43-O43</f>
        <v>-58</v>
      </c>
      <c r="T43" s="2">
        <f>SUM(R40:T40)</f>
        <v>26</v>
      </c>
    </row>
    <row r="45" spans="13:14" ht="15.75">
      <c r="M45" s="1" t="s">
        <v>93</v>
      </c>
      <c r="N45" s="18">
        <f>M43/T43</f>
        <v>2437.8846153846152</v>
      </c>
    </row>
  </sheetData>
  <sheetProtection/>
  <mergeCells count="10">
    <mergeCell ref="N21:O21"/>
    <mergeCell ref="E1:F1"/>
    <mergeCell ref="H1:I1"/>
    <mergeCell ref="K1:L1"/>
    <mergeCell ref="K2:L2"/>
    <mergeCell ref="N42:O42"/>
    <mergeCell ref="I23:J23"/>
    <mergeCell ref="C4:L4"/>
    <mergeCell ref="N4:O4"/>
    <mergeCell ref="C23:D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V45"/>
  <sheetViews>
    <sheetView zoomScale="90" zoomScaleNormal="90" zoomScalePageLayoutView="0" workbookViewId="0" topLeftCell="B24">
      <selection activeCell="I40" sqref="I40:I41"/>
    </sheetView>
  </sheetViews>
  <sheetFormatPr defaultColWidth="9.00390625" defaultRowHeight="12.75"/>
  <cols>
    <col min="1" max="1" width="11.25390625" style="4" bestFit="1" customWidth="1"/>
    <col min="2" max="2" width="21.00390625" style="4" bestFit="1" customWidth="1"/>
    <col min="3" max="3" width="10.625" style="4" customWidth="1"/>
    <col min="4" max="4" width="9.75390625" style="4" customWidth="1"/>
    <col min="5" max="5" width="7.25390625" style="4" customWidth="1"/>
    <col min="6" max="6" width="9.00390625" style="4" customWidth="1"/>
    <col min="7" max="7" width="11.00390625" style="4" customWidth="1"/>
    <col min="8" max="8" width="9.125" style="4" customWidth="1"/>
    <col min="9" max="9" width="9.625" style="4" customWidth="1"/>
    <col min="10" max="10" width="9.75390625" style="4" customWidth="1"/>
    <col min="11" max="12" width="11.125" style="4" customWidth="1"/>
    <col min="13" max="13" width="12.00390625" style="4" customWidth="1"/>
    <col min="14" max="14" width="18.25390625" style="1" bestFit="1" customWidth="1"/>
    <col min="15" max="15" width="17.75390625" style="1" bestFit="1" customWidth="1"/>
    <col min="16" max="16" width="10.375" style="1" customWidth="1"/>
    <col min="17" max="17" width="13.375" style="1" customWidth="1"/>
    <col min="18" max="18" width="11.875" style="1" customWidth="1"/>
    <col min="20" max="20" width="12.00390625" style="0" customWidth="1"/>
    <col min="21" max="21" width="10.75390625" style="0" customWidth="1"/>
  </cols>
  <sheetData>
    <row r="1" spans="1:16" ht="15.75">
      <c r="A1" s="27" t="s">
        <v>104</v>
      </c>
      <c r="B1" s="28"/>
      <c r="C1" s="28" t="s">
        <v>140</v>
      </c>
      <c r="D1" s="28" t="s">
        <v>141</v>
      </c>
      <c r="H1" s="211" t="s">
        <v>142</v>
      </c>
      <c r="I1" s="211"/>
      <c r="J1" s="211"/>
      <c r="K1" s="208" t="s">
        <v>112</v>
      </c>
      <c r="L1" s="208"/>
      <c r="M1" s="11" t="s">
        <v>113</v>
      </c>
      <c r="N1" s="13" t="s">
        <v>91</v>
      </c>
      <c r="O1" s="60" t="s">
        <v>93</v>
      </c>
      <c r="P1" s="18">
        <f>N22/U22</f>
        <v>2488</v>
      </c>
    </row>
    <row r="2" spans="11:16" ht="15.75">
      <c r="K2" s="6">
        <f>O22+O43</f>
        <v>127</v>
      </c>
      <c r="L2" s="6">
        <f>P22+P43</f>
        <v>81</v>
      </c>
      <c r="M2" s="6">
        <f>R22+R40</f>
        <v>38</v>
      </c>
      <c r="N2" s="6">
        <f>K2-L2</f>
        <v>46</v>
      </c>
      <c r="O2" s="60" t="s">
        <v>159</v>
      </c>
      <c r="P2" s="6">
        <f>N9+N11+N13+N15+N17+N27+N29+N31+N32+N34+N36+N38</f>
        <v>30803</v>
      </c>
    </row>
    <row r="4" spans="3:21" ht="15.75">
      <c r="C4" s="218" t="s">
        <v>20</v>
      </c>
      <c r="D4" s="218"/>
      <c r="E4" s="218"/>
      <c r="F4" s="218"/>
      <c r="G4" s="218"/>
      <c r="H4" s="218"/>
      <c r="I4" s="218"/>
      <c r="J4" s="218"/>
      <c r="K4" s="218"/>
      <c r="L4" s="218"/>
      <c r="M4" s="218"/>
      <c r="O4" s="212" t="s">
        <v>21</v>
      </c>
      <c r="P4" s="212"/>
      <c r="S4" s="2"/>
      <c r="T4" s="2"/>
      <c r="U4" s="2"/>
    </row>
    <row r="5" spans="2:21" ht="45" customHeight="1" thickBot="1">
      <c r="B5" s="5" t="s">
        <v>18</v>
      </c>
      <c r="C5" s="8" t="s">
        <v>37</v>
      </c>
      <c r="D5" s="58" t="s">
        <v>210</v>
      </c>
      <c r="E5" s="58" t="s">
        <v>145</v>
      </c>
      <c r="F5" s="58" t="s">
        <v>242</v>
      </c>
      <c r="G5" s="58" t="s">
        <v>191</v>
      </c>
      <c r="H5" s="8" t="s">
        <v>211</v>
      </c>
      <c r="I5" s="58" t="s">
        <v>39</v>
      </c>
      <c r="J5" s="58" t="s">
        <v>148</v>
      </c>
      <c r="K5" s="58" t="s">
        <v>146</v>
      </c>
      <c r="L5" s="58" t="s">
        <v>227</v>
      </c>
      <c r="M5" s="58" t="s">
        <v>147</v>
      </c>
      <c r="N5" s="3" t="s">
        <v>23</v>
      </c>
      <c r="O5" s="3" t="s">
        <v>144</v>
      </c>
      <c r="P5" s="3" t="s">
        <v>22</v>
      </c>
      <c r="Q5" s="3" t="s">
        <v>24</v>
      </c>
      <c r="R5" s="10" t="s">
        <v>82</v>
      </c>
      <c r="S5" s="2" t="s">
        <v>130</v>
      </c>
      <c r="T5" s="2" t="s">
        <v>131</v>
      </c>
      <c r="U5" s="2" t="s">
        <v>132</v>
      </c>
    </row>
    <row r="6" spans="1:21" s="80" customFormat="1" ht="15.75">
      <c r="A6" s="84" t="s">
        <v>0</v>
      </c>
      <c r="B6" s="125" t="s">
        <v>143</v>
      </c>
      <c r="C6" s="125">
        <v>388</v>
      </c>
      <c r="D6" s="187">
        <v>413</v>
      </c>
      <c r="E6" s="123"/>
      <c r="F6" s="187">
        <v>428</v>
      </c>
      <c r="G6" s="123"/>
      <c r="H6" s="123">
        <v>394</v>
      </c>
      <c r="I6" s="188">
        <v>404</v>
      </c>
      <c r="J6" s="188">
        <v>407</v>
      </c>
      <c r="K6" s="126"/>
      <c r="L6" s="126"/>
      <c r="M6" s="126"/>
      <c r="N6" s="105">
        <f aca="true" t="shared" si="0" ref="N6:N18">SUM(C6:M6)</f>
        <v>2434</v>
      </c>
      <c r="O6" s="79">
        <v>6</v>
      </c>
      <c r="P6" s="79">
        <v>2</v>
      </c>
      <c r="Q6" s="79">
        <v>106</v>
      </c>
      <c r="R6" s="79">
        <v>2</v>
      </c>
      <c r="S6" s="83">
        <v>1</v>
      </c>
      <c r="T6" s="83"/>
      <c r="U6" s="83"/>
    </row>
    <row r="7" spans="1:21" s="80" customFormat="1" ht="15.75">
      <c r="A7" s="84" t="s">
        <v>1</v>
      </c>
      <c r="B7" s="125" t="s">
        <v>14</v>
      </c>
      <c r="C7" s="123">
        <v>396</v>
      </c>
      <c r="D7" s="187">
        <v>412</v>
      </c>
      <c r="E7" s="123"/>
      <c r="F7" s="187">
        <v>434</v>
      </c>
      <c r="G7" s="123">
        <v>386</v>
      </c>
      <c r="H7" s="187">
        <v>403</v>
      </c>
      <c r="I7" s="188">
        <v>428</v>
      </c>
      <c r="J7" s="126"/>
      <c r="K7" s="126"/>
      <c r="L7" s="126"/>
      <c r="M7" s="126"/>
      <c r="N7" s="105">
        <f t="shared" si="0"/>
        <v>2459</v>
      </c>
      <c r="O7" s="79">
        <v>6</v>
      </c>
      <c r="P7" s="79">
        <v>2</v>
      </c>
      <c r="Q7" s="82">
        <v>156</v>
      </c>
      <c r="R7" s="79">
        <v>2</v>
      </c>
      <c r="S7" s="83">
        <v>1</v>
      </c>
      <c r="T7" s="83"/>
      <c r="U7" s="83"/>
    </row>
    <row r="8" spans="1:22" s="80" customFormat="1" ht="15.75">
      <c r="A8" s="84" t="s">
        <v>2</v>
      </c>
      <c r="B8" s="125" t="s">
        <v>233</v>
      </c>
      <c r="C8" s="125"/>
      <c r="D8" s="188">
        <v>402</v>
      </c>
      <c r="E8" s="126"/>
      <c r="F8" s="188">
        <v>432</v>
      </c>
      <c r="G8" s="188">
        <v>170</v>
      </c>
      <c r="H8" s="188">
        <v>404</v>
      </c>
      <c r="I8" s="188">
        <v>419</v>
      </c>
      <c r="J8" s="188">
        <v>225</v>
      </c>
      <c r="K8" s="126"/>
      <c r="L8" s="126"/>
      <c r="M8" s="127">
        <v>381</v>
      </c>
      <c r="N8" s="105">
        <f t="shared" si="0"/>
        <v>2433</v>
      </c>
      <c r="O8" s="84">
        <v>7</v>
      </c>
      <c r="P8" s="84">
        <v>1</v>
      </c>
      <c r="Q8" s="84">
        <v>160</v>
      </c>
      <c r="R8" s="84">
        <v>2</v>
      </c>
      <c r="S8" s="168">
        <v>1</v>
      </c>
      <c r="T8" s="168"/>
      <c r="U8" s="168"/>
      <c r="V8" s="185"/>
    </row>
    <row r="9" spans="1:21" s="87" customFormat="1" ht="15.75">
      <c r="A9" s="89" t="s">
        <v>3</v>
      </c>
      <c r="B9" s="114" t="s">
        <v>222</v>
      </c>
      <c r="C9" s="114">
        <v>405</v>
      </c>
      <c r="D9" s="186">
        <v>459</v>
      </c>
      <c r="E9" s="119"/>
      <c r="F9" s="186">
        <v>438</v>
      </c>
      <c r="G9" s="119"/>
      <c r="H9" s="119">
        <v>419</v>
      </c>
      <c r="I9" s="88">
        <v>429</v>
      </c>
      <c r="J9" s="88">
        <v>428</v>
      </c>
      <c r="K9" s="88"/>
      <c r="L9" s="88"/>
      <c r="M9" s="88"/>
      <c r="N9" s="117">
        <f t="shared" si="0"/>
        <v>2578</v>
      </c>
      <c r="O9" s="118">
        <v>2</v>
      </c>
      <c r="P9" s="118">
        <v>6</v>
      </c>
      <c r="Q9" s="121">
        <v>-38</v>
      </c>
      <c r="R9" s="118">
        <v>0</v>
      </c>
      <c r="S9" s="122"/>
      <c r="T9" s="122"/>
      <c r="U9" s="122">
        <v>1</v>
      </c>
    </row>
    <row r="10" spans="1:21" s="80" customFormat="1" ht="15.75">
      <c r="A10" s="84" t="s">
        <v>4</v>
      </c>
      <c r="B10" s="123" t="s">
        <v>16</v>
      </c>
      <c r="C10" s="125">
        <v>386</v>
      </c>
      <c r="D10" s="123">
        <v>392</v>
      </c>
      <c r="E10" s="123"/>
      <c r="F10" s="187">
        <v>407</v>
      </c>
      <c r="G10" s="123"/>
      <c r="H10" s="123">
        <v>390</v>
      </c>
      <c r="I10" s="188">
        <v>451</v>
      </c>
      <c r="J10" s="188">
        <v>411</v>
      </c>
      <c r="K10" s="126"/>
      <c r="L10" s="126"/>
      <c r="M10" s="126"/>
      <c r="N10" s="105">
        <f t="shared" si="0"/>
        <v>2437</v>
      </c>
      <c r="O10" s="79">
        <v>3</v>
      </c>
      <c r="P10" s="79">
        <v>5</v>
      </c>
      <c r="Q10" s="82">
        <v>-27</v>
      </c>
      <c r="R10" s="79">
        <v>0</v>
      </c>
      <c r="S10" s="83"/>
      <c r="T10" s="83"/>
      <c r="U10" s="83">
        <v>1</v>
      </c>
    </row>
    <row r="11" spans="1:21" s="87" customFormat="1" ht="15.75">
      <c r="A11" s="89" t="s">
        <v>5</v>
      </c>
      <c r="B11" s="114" t="s">
        <v>175</v>
      </c>
      <c r="C11" s="114"/>
      <c r="D11" s="119">
        <v>421</v>
      </c>
      <c r="E11" s="119">
        <v>432</v>
      </c>
      <c r="F11" s="119">
        <v>419</v>
      </c>
      <c r="G11" s="114"/>
      <c r="H11" s="119">
        <v>405</v>
      </c>
      <c r="I11" s="189">
        <v>442</v>
      </c>
      <c r="J11" s="189">
        <v>441</v>
      </c>
      <c r="K11" s="88"/>
      <c r="L11" s="88"/>
      <c r="M11" s="88"/>
      <c r="N11" s="117">
        <f t="shared" si="0"/>
        <v>2560</v>
      </c>
      <c r="O11" s="118">
        <v>4</v>
      </c>
      <c r="P11" s="118">
        <v>4</v>
      </c>
      <c r="Q11" s="118">
        <v>11</v>
      </c>
      <c r="R11" s="118">
        <v>1</v>
      </c>
      <c r="S11" s="122"/>
      <c r="T11" s="122">
        <v>1</v>
      </c>
      <c r="U11" s="122"/>
    </row>
    <row r="12" spans="1:21" s="80" customFormat="1" ht="15.75">
      <c r="A12" s="84" t="s">
        <v>6</v>
      </c>
      <c r="B12" s="125" t="s">
        <v>244</v>
      </c>
      <c r="C12" s="125">
        <v>366</v>
      </c>
      <c r="D12" s="187">
        <v>401</v>
      </c>
      <c r="E12" s="123">
        <v>202</v>
      </c>
      <c r="F12" s="187">
        <v>460</v>
      </c>
      <c r="G12" s="123">
        <v>175</v>
      </c>
      <c r="H12" s="187">
        <v>197</v>
      </c>
      <c r="I12" s="126"/>
      <c r="J12" s="188">
        <v>417</v>
      </c>
      <c r="K12" s="126"/>
      <c r="L12" s="126"/>
      <c r="M12" s="188">
        <v>210</v>
      </c>
      <c r="N12" s="105">
        <f t="shared" si="0"/>
        <v>2428</v>
      </c>
      <c r="O12" s="79">
        <v>6</v>
      </c>
      <c r="P12" s="79">
        <v>2</v>
      </c>
      <c r="Q12" s="82">
        <v>98</v>
      </c>
      <c r="R12" s="79">
        <v>2</v>
      </c>
      <c r="S12" s="83">
        <v>1</v>
      </c>
      <c r="T12" s="83"/>
      <c r="U12" s="83"/>
    </row>
    <row r="13" spans="1:21" s="87" customFormat="1" ht="15.75">
      <c r="A13" s="89" t="s">
        <v>7</v>
      </c>
      <c r="B13" s="114" t="s">
        <v>241</v>
      </c>
      <c r="C13" s="114"/>
      <c r="D13" s="186">
        <v>430</v>
      </c>
      <c r="E13" s="119">
        <v>410</v>
      </c>
      <c r="F13" s="186">
        <v>444</v>
      </c>
      <c r="G13" s="119"/>
      <c r="H13" s="119">
        <v>387</v>
      </c>
      <c r="I13" s="88">
        <v>424</v>
      </c>
      <c r="J13" s="189">
        <v>480</v>
      </c>
      <c r="K13" s="88"/>
      <c r="L13" s="88"/>
      <c r="M13" s="88"/>
      <c r="N13" s="117">
        <f t="shared" si="0"/>
        <v>2575</v>
      </c>
      <c r="O13" s="118">
        <v>3</v>
      </c>
      <c r="P13" s="118">
        <v>5</v>
      </c>
      <c r="Q13" s="121">
        <v>-5</v>
      </c>
      <c r="R13" s="118">
        <v>0</v>
      </c>
      <c r="S13" s="122"/>
      <c r="T13" s="122"/>
      <c r="U13" s="122">
        <v>1</v>
      </c>
    </row>
    <row r="14" spans="1:21" s="80" customFormat="1" ht="15.75">
      <c r="A14" s="84" t="s">
        <v>8</v>
      </c>
      <c r="B14" s="123" t="s">
        <v>13</v>
      </c>
      <c r="C14" s="187">
        <v>421</v>
      </c>
      <c r="D14" s="188">
        <v>415</v>
      </c>
      <c r="E14" s="126">
        <v>398</v>
      </c>
      <c r="F14" s="126">
        <v>390</v>
      </c>
      <c r="G14" s="126"/>
      <c r="H14" s="126"/>
      <c r="I14" s="188">
        <v>439</v>
      </c>
      <c r="J14" s="188">
        <v>418</v>
      </c>
      <c r="K14" s="126"/>
      <c r="L14" s="126"/>
      <c r="M14" s="126"/>
      <c r="N14" s="105">
        <f t="shared" si="0"/>
        <v>2481</v>
      </c>
      <c r="O14" s="79">
        <v>6</v>
      </c>
      <c r="P14" s="79">
        <v>2</v>
      </c>
      <c r="Q14" s="82">
        <v>67</v>
      </c>
      <c r="R14" s="79">
        <v>2</v>
      </c>
      <c r="S14" s="83">
        <v>1</v>
      </c>
      <c r="T14" s="83"/>
      <c r="U14" s="83"/>
    </row>
    <row r="15" spans="1:21" s="87" customFormat="1" ht="15.75">
      <c r="A15" s="89" t="s">
        <v>9</v>
      </c>
      <c r="B15" s="114" t="s">
        <v>19</v>
      </c>
      <c r="C15" s="186">
        <v>424</v>
      </c>
      <c r="D15" s="186">
        <v>449</v>
      </c>
      <c r="E15" s="119"/>
      <c r="F15" s="186">
        <v>472</v>
      </c>
      <c r="G15" s="119"/>
      <c r="H15" s="119"/>
      <c r="I15" s="88">
        <v>388</v>
      </c>
      <c r="J15" s="186">
        <v>422</v>
      </c>
      <c r="K15" s="88"/>
      <c r="L15" s="88"/>
      <c r="M15" s="88">
        <v>413</v>
      </c>
      <c r="N15" s="117">
        <f t="shared" si="0"/>
        <v>2568</v>
      </c>
      <c r="O15" s="118">
        <v>6</v>
      </c>
      <c r="P15" s="118">
        <v>2</v>
      </c>
      <c r="Q15" s="121">
        <v>57</v>
      </c>
      <c r="R15" s="118">
        <v>2</v>
      </c>
      <c r="S15" s="122">
        <v>1</v>
      </c>
      <c r="T15" s="122"/>
      <c r="U15" s="122"/>
    </row>
    <row r="16" spans="1:21" s="80" customFormat="1" ht="15.75">
      <c r="A16" s="84" t="s">
        <v>10</v>
      </c>
      <c r="B16" s="123" t="s">
        <v>15</v>
      </c>
      <c r="C16" s="125"/>
      <c r="D16" s="123">
        <v>376</v>
      </c>
      <c r="E16" s="123"/>
      <c r="F16" s="187">
        <v>397</v>
      </c>
      <c r="G16" s="123">
        <v>363</v>
      </c>
      <c r="H16" s="187">
        <v>386</v>
      </c>
      <c r="I16" s="187">
        <v>429</v>
      </c>
      <c r="J16" s="123"/>
      <c r="K16" s="123"/>
      <c r="L16" s="123"/>
      <c r="M16" s="187">
        <v>403</v>
      </c>
      <c r="N16" s="105">
        <f t="shared" si="0"/>
        <v>2354</v>
      </c>
      <c r="O16" s="79">
        <v>6</v>
      </c>
      <c r="P16" s="79">
        <v>2</v>
      </c>
      <c r="Q16" s="82">
        <v>70</v>
      </c>
      <c r="R16" s="79">
        <v>2</v>
      </c>
      <c r="S16" s="83">
        <v>1</v>
      </c>
      <c r="T16" s="83"/>
      <c r="U16" s="83"/>
    </row>
    <row r="17" spans="1:21" s="87" customFormat="1" ht="15.75">
      <c r="A17" s="89" t="s">
        <v>11</v>
      </c>
      <c r="B17" s="114" t="s">
        <v>202</v>
      </c>
      <c r="C17" s="186">
        <v>459</v>
      </c>
      <c r="D17" s="186">
        <v>430</v>
      </c>
      <c r="E17" s="119"/>
      <c r="F17" s="186">
        <v>444</v>
      </c>
      <c r="G17" s="119"/>
      <c r="H17" s="119"/>
      <c r="I17" s="88">
        <v>429</v>
      </c>
      <c r="J17" s="88">
        <v>407</v>
      </c>
      <c r="K17" s="88"/>
      <c r="L17" s="88"/>
      <c r="M17" s="88">
        <v>415</v>
      </c>
      <c r="N17" s="117">
        <f t="shared" si="0"/>
        <v>2584</v>
      </c>
      <c r="O17" s="118">
        <v>5</v>
      </c>
      <c r="P17" s="118">
        <v>3</v>
      </c>
      <c r="Q17" s="118">
        <v>54</v>
      </c>
      <c r="R17" s="118">
        <v>2</v>
      </c>
      <c r="S17" s="122">
        <v>1</v>
      </c>
      <c r="T17" s="122"/>
      <c r="U17" s="122"/>
    </row>
    <row r="18" spans="1:21" s="80" customFormat="1" ht="16.5" thickBot="1">
      <c r="A18" s="84" t="s">
        <v>12</v>
      </c>
      <c r="B18" s="123" t="s">
        <v>176</v>
      </c>
      <c r="C18" s="195">
        <v>408</v>
      </c>
      <c r="D18" s="85"/>
      <c r="E18" s="85"/>
      <c r="F18" s="195">
        <v>455</v>
      </c>
      <c r="G18" s="85">
        <v>362</v>
      </c>
      <c r="H18" s="85">
        <v>163</v>
      </c>
      <c r="I18" s="195">
        <v>428</v>
      </c>
      <c r="J18" s="195">
        <v>430</v>
      </c>
      <c r="K18" s="85"/>
      <c r="L18" s="85"/>
      <c r="M18" s="85">
        <v>207</v>
      </c>
      <c r="N18" s="177">
        <f t="shared" si="0"/>
        <v>2453</v>
      </c>
      <c r="O18" s="170">
        <v>6</v>
      </c>
      <c r="P18" s="170">
        <v>2</v>
      </c>
      <c r="Q18" s="170">
        <v>88</v>
      </c>
      <c r="R18" s="170">
        <v>2</v>
      </c>
      <c r="S18" s="171">
        <v>1</v>
      </c>
      <c r="T18" s="171"/>
      <c r="U18" s="171"/>
    </row>
    <row r="19" spans="3:21" ht="16.5" thickTop="1">
      <c r="C19" s="6">
        <f>SUM(C6:C18)</f>
        <v>3653</v>
      </c>
      <c r="D19" s="6">
        <f>SUM(D6:D18)</f>
        <v>5000</v>
      </c>
      <c r="E19" s="6">
        <f>SUM(E6:E18)-E12</f>
        <v>1240</v>
      </c>
      <c r="F19" s="6">
        <f>SUM(F6:F18)</f>
        <v>5620</v>
      </c>
      <c r="G19" s="6">
        <f>SUM(G6:G18)-G8-G12</f>
        <v>1111</v>
      </c>
      <c r="H19" s="6">
        <f>SUM(H6:H18)-H12-H18</f>
        <v>3188</v>
      </c>
      <c r="I19" s="6">
        <f>SUM(I6:I18)</f>
        <v>5110</v>
      </c>
      <c r="J19" s="6">
        <f>SUM(J6:J18)-J8</f>
        <v>4261</v>
      </c>
      <c r="K19" s="6">
        <f>SUM(K6:K18)</f>
        <v>0</v>
      </c>
      <c r="L19" s="6">
        <f>SUM(L6:L18)-L8</f>
        <v>0</v>
      </c>
      <c r="M19" s="6">
        <f>SUM(M6:M18)-M12-M18</f>
        <v>1612</v>
      </c>
      <c r="S19" s="2">
        <f>SUM(S6:S18)</f>
        <v>9</v>
      </c>
      <c r="T19" s="2">
        <f>SUM(T6:T18)</f>
        <v>1</v>
      </c>
      <c r="U19" s="2">
        <f>SUM(U6:U18)</f>
        <v>3</v>
      </c>
    </row>
    <row r="20" spans="2:13" ht="15.75">
      <c r="B20" s="1" t="s">
        <v>155</v>
      </c>
      <c r="C20" s="6">
        <f>COUNT(C6:C18)</f>
        <v>9</v>
      </c>
      <c r="D20" s="6">
        <f>COUNT(D6:D18)</f>
        <v>12</v>
      </c>
      <c r="E20" s="6">
        <f>COUNT(E6:E18)-COUNT(E12)</f>
        <v>3</v>
      </c>
      <c r="F20" s="6">
        <f>COUNT(F6:F18)</f>
        <v>13</v>
      </c>
      <c r="G20" s="6">
        <f>COUNT(G6:G18)-COUNT(G8)-COUNT(G12)</f>
        <v>3</v>
      </c>
      <c r="H20" s="6">
        <f>COUNT(H6:H18)-COUNT(H12)-COUNT(H18)</f>
        <v>8</v>
      </c>
      <c r="I20" s="6">
        <f>COUNT(I6:I18)</f>
        <v>12</v>
      </c>
      <c r="J20" s="6">
        <f>COUNT(J6:J18)-COUNT(J8)</f>
        <v>10</v>
      </c>
      <c r="K20" s="6">
        <f>COUNT(K6:K18)</f>
        <v>0</v>
      </c>
      <c r="L20" s="6">
        <f>COUNT(L6:L18)-COUNT(L8)</f>
        <v>0</v>
      </c>
      <c r="M20" s="6">
        <f>COUNT(M6:M18)-COUNT(M12)-COUNT(M18)</f>
        <v>4</v>
      </c>
    </row>
    <row r="21" spans="2:21" ht="31.5">
      <c r="B21" s="11" t="s">
        <v>92</v>
      </c>
      <c r="C21" s="78">
        <f>C19/C20</f>
        <v>405.8888888888889</v>
      </c>
      <c r="D21" s="78">
        <f aca="true" t="shared" si="1" ref="D21:M21">D19/D20</f>
        <v>416.6666666666667</v>
      </c>
      <c r="E21" s="78">
        <f t="shared" si="1"/>
        <v>413.3333333333333</v>
      </c>
      <c r="F21" s="78">
        <f>F19/F20</f>
        <v>432.3076923076923</v>
      </c>
      <c r="G21" s="78">
        <f t="shared" si="1"/>
        <v>370.3333333333333</v>
      </c>
      <c r="H21" s="78">
        <f t="shared" si="1"/>
        <v>398.5</v>
      </c>
      <c r="I21" s="78">
        <f t="shared" si="1"/>
        <v>425.8333333333333</v>
      </c>
      <c r="J21" s="78">
        <f t="shared" si="1"/>
        <v>426.1</v>
      </c>
      <c r="K21" s="78" t="e">
        <f t="shared" si="1"/>
        <v>#DIV/0!</v>
      </c>
      <c r="L21" s="78" t="e">
        <f t="shared" si="1"/>
        <v>#DIV/0!</v>
      </c>
      <c r="M21" s="78">
        <f t="shared" si="1"/>
        <v>403</v>
      </c>
      <c r="N21" s="3" t="s">
        <v>23</v>
      </c>
      <c r="O21" s="212" t="s">
        <v>83</v>
      </c>
      <c r="P21" s="212"/>
      <c r="Q21" s="3" t="s">
        <v>24</v>
      </c>
      <c r="R21" s="10" t="s">
        <v>84</v>
      </c>
      <c r="T21" s="40" t="s">
        <v>91</v>
      </c>
      <c r="U21" s="40" t="s">
        <v>153</v>
      </c>
    </row>
    <row r="22" spans="3:21" ht="15.75"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6">
        <f>SUM(N6:N18)</f>
        <v>32344</v>
      </c>
      <c r="O22" s="1">
        <f>SUM(O6:O18)</f>
        <v>66</v>
      </c>
      <c r="P22" s="1">
        <f>SUM(P6:P18)</f>
        <v>38</v>
      </c>
      <c r="Q22" s="1">
        <f>SUM(Q6:Q18)</f>
        <v>797</v>
      </c>
      <c r="R22" s="1">
        <f>SUM(R6:R18)</f>
        <v>19</v>
      </c>
      <c r="T22" s="2">
        <f>O22-P22</f>
        <v>28</v>
      </c>
      <c r="U22" s="2">
        <f>SUM(S19:U19)</f>
        <v>13</v>
      </c>
    </row>
    <row r="23" spans="3:11" ht="15.75">
      <c r="C23" s="217" t="s">
        <v>28</v>
      </c>
      <c r="D23" s="217"/>
      <c r="E23" s="9"/>
      <c r="F23" s="9"/>
      <c r="G23" s="214" t="s">
        <v>97</v>
      </c>
      <c r="H23" s="214"/>
      <c r="J23" s="215" t="s">
        <v>98</v>
      </c>
      <c r="K23" s="215"/>
    </row>
    <row r="24" spans="1:21" ht="16.5" thickBo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61"/>
      <c r="T24" s="61"/>
      <c r="U24" s="61"/>
    </row>
    <row r="25" ht="15.75">
      <c r="J25" s="15"/>
    </row>
    <row r="26" spans="2:21" ht="39" customHeight="1" thickBot="1">
      <c r="B26" s="5" t="s">
        <v>18</v>
      </c>
      <c r="C26" s="8" t="s">
        <v>37</v>
      </c>
      <c r="D26" s="58" t="s">
        <v>210</v>
      </c>
      <c r="E26" s="58" t="s">
        <v>145</v>
      </c>
      <c r="F26" s="58" t="s">
        <v>242</v>
      </c>
      <c r="G26" s="58" t="s">
        <v>191</v>
      </c>
      <c r="H26" s="8" t="s">
        <v>211</v>
      </c>
      <c r="I26" s="58" t="s">
        <v>39</v>
      </c>
      <c r="J26" s="58" t="s">
        <v>148</v>
      </c>
      <c r="K26" s="58" t="s">
        <v>259</v>
      </c>
      <c r="L26" s="58" t="s">
        <v>227</v>
      </c>
      <c r="M26" s="58" t="s">
        <v>147</v>
      </c>
      <c r="N26" s="3" t="s">
        <v>23</v>
      </c>
      <c r="O26" s="3" t="s">
        <v>144</v>
      </c>
      <c r="P26" s="3" t="s">
        <v>22</v>
      </c>
      <c r="Q26" s="3" t="s">
        <v>24</v>
      </c>
      <c r="R26" s="10" t="s">
        <v>82</v>
      </c>
      <c r="S26" s="2" t="s">
        <v>130</v>
      </c>
      <c r="T26" s="2" t="s">
        <v>131</v>
      </c>
      <c r="U26" s="2" t="s">
        <v>132</v>
      </c>
    </row>
    <row r="27" spans="1:19" s="114" customFormat="1" ht="15.75">
      <c r="A27" s="114" t="s">
        <v>228</v>
      </c>
      <c r="B27" s="119" t="s">
        <v>244</v>
      </c>
      <c r="D27" s="189">
        <v>411</v>
      </c>
      <c r="E27" s="88"/>
      <c r="F27" s="88">
        <v>410</v>
      </c>
      <c r="G27" s="88"/>
      <c r="H27" s="88">
        <v>402</v>
      </c>
      <c r="I27" s="189">
        <v>447</v>
      </c>
      <c r="J27" s="189">
        <v>456</v>
      </c>
      <c r="K27" s="189">
        <v>427</v>
      </c>
      <c r="L27" s="88"/>
      <c r="M27" s="88"/>
      <c r="N27" s="104">
        <f>SUM(C27:M27)</f>
        <v>2553</v>
      </c>
      <c r="O27" s="114">
        <v>6</v>
      </c>
      <c r="P27" s="114">
        <v>2</v>
      </c>
      <c r="Q27" s="114">
        <v>124</v>
      </c>
      <c r="R27" s="114">
        <v>2</v>
      </c>
      <c r="S27" s="114">
        <v>1</v>
      </c>
    </row>
    <row r="28" spans="1:19" s="125" customFormat="1" ht="15.75">
      <c r="A28" s="125" t="s">
        <v>229</v>
      </c>
      <c r="B28" s="123" t="s">
        <v>175</v>
      </c>
      <c r="C28" s="125">
        <v>393</v>
      </c>
      <c r="D28" s="188">
        <v>407</v>
      </c>
      <c r="E28" s="126"/>
      <c r="F28" s="188">
        <v>407</v>
      </c>
      <c r="G28" s="123"/>
      <c r="H28" s="126">
        <v>397</v>
      </c>
      <c r="I28" s="126"/>
      <c r="J28" s="188">
        <v>410</v>
      </c>
      <c r="K28" s="188">
        <v>425</v>
      </c>
      <c r="L28" s="126"/>
      <c r="M28" s="126"/>
      <c r="N28" s="102">
        <f aca="true" t="shared" si="2" ref="N28:N39">SUM(C28:M28)</f>
        <v>2439</v>
      </c>
      <c r="O28" s="125">
        <v>6</v>
      </c>
      <c r="P28" s="125">
        <v>2</v>
      </c>
      <c r="Q28" s="125">
        <v>55</v>
      </c>
      <c r="R28" s="125">
        <v>2</v>
      </c>
      <c r="S28" s="125">
        <v>1</v>
      </c>
    </row>
    <row r="29" spans="1:21" s="114" customFormat="1" ht="15.75">
      <c r="A29" s="114" t="s">
        <v>214</v>
      </c>
      <c r="B29" s="119" t="s">
        <v>16</v>
      </c>
      <c r="D29" s="189">
        <v>467</v>
      </c>
      <c r="E29" s="88"/>
      <c r="F29" s="88">
        <v>422</v>
      </c>
      <c r="G29" s="119">
        <v>368</v>
      </c>
      <c r="H29" s="88">
        <v>384</v>
      </c>
      <c r="I29" s="189">
        <v>438</v>
      </c>
      <c r="J29" s="88">
        <v>428</v>
      </c>
      <c r="K29" s="88"/>
      <c r="L29" s="88"/>
      <c r="M29" s="88"/>
      <c r="N29" s="104">
        <f t="shared" si="2"/>
        <v>2507</v>
      </c>
      <c r="O29" s="114">
        <v>2</v>
      </c>
      <c r="P29" s="114">
        <v>6</v>
      </c>
      <c r="Q29" s="114">
        <v>-97</v>
      </c>
      <c r="R29" s="114">
        <v>0</v>
      </c>
      <c r="U29" s="114">
        <v>1</v>
      </c>
    </row>
    <row r="30" spans="1:21" s="125" customFormat="1" ht="15.75">
      <c r="A30" s="125" t="s">
        <v>215</v>
      </c>
      <c r="B30" s="125" t="s">
        <v>222</v>
      </c>
      <c r="C30" s="125">
        <v>201</v>
      </c>
      <c r="D30" s="126">
        <v>190</v>
      </c>
      <c r="E30" s="126"/>
      <c r="F30" s="188">
        <v>440</v>
      </c>
      <c r="G30" s="126"/>
      <c r="H30" s="126"/>
      <c r="I30" s="188">
        <v>455</v>
      </c>
      <c r="J30" s="126">
        <v>396</v>
      </c>
      <c r="K30" s="126">
        <v>373</v>
      </c>
      <c r="L30" s="126"/>
      <c r="M30" s="126">
        <v>405</v>
      </c>
      <c r="N30" s="102">
        <f t="shared" si="2"/>
        <v>2460</v>
      </c>
      <c r="O30" s="125">
        <v>2</v>
      </c>
      <c r="P30" s="125">
        <v>6</v>
      </c>
      <c r="Q30" s="125">
        <v>-60</v>
      </c>
      <c r="R30" s="125">
        <v>0</v>
      </c>
      <c r="U30" s="125">
        <v>1</v>
      </c>
    </row>
    <row r="31" spans="1:19" s="114" customFormat="1" ht="15.75">
      <c r="A31" s="114" t="s">
        <v>114</v>
      </c>
      <c r="B31" s="119" t="s">
        <v>233</v>
      </c>
      <c r="C31" s="114">
        <v>397</v>
      </c>
      <c r="D31" s="189">
        <v>432</v>
      </c>
      <c r="E31" s="88"/>
      <c r="F31" s="189">
        <v>450</v>
      </c>
      <c r="G31" s="88"/>
      <c r="H31" s="88"/>
      <c r="I31" s="88"/>
      <c r="J31" s="88">
        <v>402</v>
      </c>
      <c r="K31" s="189">
        <v>431</v>
      </c>
      <c r="L31" s="88"/>
      <c r="M31" s="88">
        <v>415</v>
      </c>
      <c r="N31" s="104">
        <f t="shared" si="2"/>
        <v>2527</v>
      </c>
      <c r="O31" s="114">
        <v>5</v>
      </c>
      <c r="P31" s="114">
        <v>3</v>
      </c>
      <c r="Q31" s="114">
        <v>68</v>
      </c>
      <c r="R31" s="114">
        <v>2</v>
      </c>
      <c r="S31" s="114">
        <v>1</v>
      </c>
    </row>
    <row r="32" spans="1:19" s="114" customFormat="1" ht="15.75">
      <c r="A32" s="114" t="s">
        <v>115</v>
      </c>
      <c r="B32" s="119" t="s">
        <v>14</v>
      </c>
      <c r="D32" s="189">
        <v>465</v>
      </c>
      <c r="E32" s="88"/>
      <c r="F32" s="88">
        <v>410</v>
      </c>
      <c r="G32" s="88"/>
      <c r="H32" s="88">
        <v>426</v>
      </c>
      <c r="I32" s="189">
        <v>458</v>
      </c>
      <c r="J32" s="189">
        <v>442</v>
      </c>
      <c r="K32" s="189">
        <v>431</v>
      </c>
      <c r="L32" s="88"/>
      <c r="M32" s="88"/>
      <c r="N32" s="104">
        <f t="shared" si="2"/>
        <v>2632</v>
      </c>
      <c r="O32" s="114">
        <v>6</v>
      </c>
      <c r="P32" s="114">
        <v>2</v>
      </c>
      <c r="Q32" s="114">
        <v>52</v>
      </c>
      <c r="R32" s="114">
        <v>2</v>
      </c>
      <c r="S32" s="114">
        <v>1</v>
      </c>
    </row>
    <row r="33" spans="1:21" s="125" customFormat="1" ht="15.75">
      <c r="A33" s="125" t="s">
        <v>116</v>
      </c>
      <c r="B33" s="123" t="s">
        <v>143</v>
      </c>
      <c r="D33" s="126">
        <v>426</v>
      </c>
      <c r="E33" s="126"/>
      <c r="F33" s="126">
        <v>396</v>
      </c>
      <c r="G33" s="126"/>
      <c r="H33" s="188">
        <v>451</v>
      </c>
      <c r="I33" s="126">
        <v>417</v>
      </c>
      <c r="J33" s="188">
        <v>444</v>
      </c>
      <c r="K33" s="188">
        <v>459</v>
      </c>
      <c r="L33" s="126"/>
      <c r="M33" s="126"/>
      <c r="N33" s="102">
        <f>SUM(C33:M33)</f>
        <v>2593</v>
      </c>
      <c r="O33" s="125">
        <v>3</v>
      </c>
      <c r="P33" s="125">
        <v>5</v>
      </c>
      <c r="Q33" s="125">
        <v>-42</v>
      </c>
      <c r="R33" s="125">
        <v>0</v>
      </c>
      <c r="U33" s="125">
        <v>1</v>
      </c>
    </row>
    <row r="34" spans="1:20" s="114" customFormat="1" ht="15.75">
      <c r="A34" s="114" t="s">
        <v>117</v>
      </c>
      <c r="B34" s="119" t="s">
        <v>17</v>
      </c>
      <c r="C34" s="186">
        <v>439</v>
      </c>
      <c r="D34" s="88">
        <v>419</v>
      </c>
      <c r="E34" s="88"/>
      <c r="F34" s="189">
        <v>478</v>
      </c>
      <c r="G34" s="88"/>
      <c r="H34" s="88">
        <v>418</v>
      </c>
      <c r="I34" s="88"/>
      <c r="J34" s="88"/>
      <c r="K34" s="88">
        <v>426</v>
      </c>
      <c r="L34" s="88"/>
      <c r="M34" s="88">
        <v>426</v>
      </c>
      <c r="N34" s="104">
        <f t="shared" si="2"/>
        <v>2606</v>
      </c>
      <c r="O34" s="114">
        <v>4</v>
      </c>
      <c r="P34" s="114">
        <v>4</v>
      </c>
      <c r="Q34" s="114">
        <v>52</v>
      </c>
      <c r="R34" s="114">
        <v>1</v>
      </c>
      <c r="T34" s="114">
        <v>1</v>
      </c>
    </row>
    <row r="35" spans="1:19" s="125" customFormat="1" ht="15.75">
      <c r="A35" s="125" t="s">
        <v>118</v>
      </c>
      <c r="B35" s="123" t="s">
        <v>202</v>
      </c>
      <c r="D35" s="188">
        <v>421</v>
      </c>
      <c r="E35" s="126"/>
      <c r="F35" s="188">
        <v>421</v>
      </c>
      <c r="G35" s="126"/>
      <c r="H35" s="126">
        <v>404</v>
      </c>
      <c r="I35" s="188">
        <v>422</v>
      </c>
      <c r="J35" s="126"/>
      <c r="K35" s="188">
        <v>417</v>
      </c>
      <c r="L35" s="126"/>
      <c r="M35" s="126">
        <v>406</v>
      </c>
      <c r="N35" s="102">
        <f t="shared" si="2"/>
        <v>2491</v>
      </c>
      <c r="O35" s="125">
        <v>6</v>
      </c>
      <c r="P35" s="125">
        <v>2</v>
      </c>
      <c r="Q35" s="125">
        <v>117</v>
      </c>
      <c r="R35" s="125">
        <v>2</v>
      </c>
      <c r="S35" s="125">
        <v>1</v>
      </c>
    </row>
    <row r="36" spans="1:19" s="114" customFormat="1" ht="15.75">
      <c r="A36" s="114" t="s">
        <v>119</v>
      </c>
      <c r="B36" s="119" t="s">
        <v>15</v>
      </c>
      <c r="D36" s="189">
        <v>482</v>
      </c>
      <c r="E36" s="88"/>
      <c r="F36" s="189">
        <v>465</v>
      </c>
      <c r="G36" s="88">
        <v>372</v>
      </c>
      <c r="H36" s="88">
        <v>341</v>
      </c>
      <c r="I36" s="88"/>
      <c r="J36" s="88">
        <v>412</v>
      </c>
      <c r="K36" s="189">
        <v>448</v>
      </c>
      <c r="L36" s="88"/>
      <c r="M36" s="88"/>
      <c r="N36" s="104">
        <f>SUM(C36:M36)</f>
        <v>2520</v>
      </c>
      <c r="O36" s="114">
        <v>5</v>
      </c>
      <c r="P36" s="114">
        <v>3</v>
      </c>
      <c r="Q36" s="114">
        <v>31</v>
      </c>
      <c r="R36" s="114">
        <v>2</v>
      </c>
      <c r="S36" s="114">
        <v>1</v>
      </c>
    </row>
    <row r="37" spans="1:19" s="125" customFormat="1" ht="15.75">
      <c r="A37" s="125" t="s">
        <v>120</v>
      </c>
      <c r="B37" s="123" t="s">
        <v>19</v>
      </c>
      <c r="D37" s="126"/>
      <c r="E37" s="126"/>
      <c r="F37" s="188">
        <v>432</v>
      </c>
      <c r="G37" s="126"/>
      <c r="H37" s="126">
        <v>203</v>
      </c>
      <c r="I37" s="126">
        <v>390</v>
      </c>
      <c r="J37" s="188">
        <v>430</v>
      </c>
      <c r="K37" s="126">
        <v>395</v>
      </c>
      <c r="L37" s="188">
        <v>402</v>
      </c>
      <c r="M37" s="126">
        <v>192</v>
      </c>
      <c r="N37" s="102">
        <f t="shared" si="2"/>
        <v>2444</v>
      </c>
      <c r="O37" s="125">
        <v>5</v>
      </c>
      <c r="P37" s="125">
        <v>3</v>
      </c>
      <c r="Q37" s="125">
        <v>517</v>
      </c>
      <c r="R37" s="125">
        <v>2</v>
      </c>
      <c r="S37" s="125">
        <v>1</v>
      </c>
    </row>
    <row r="38" spans="1:19" s="114" customFormat="1" ht="15.75">
      <c r="A38" s="114" t="s">
        <v>121</v>
      </c>
      <c r="B38" s="114" t="s">
        <v>13</v>
      </c>
      <c r="C38" s="186">
        <v>438</v>
      </c>
      <c r="D38" s="88"/>
      <c r="E38" s="88"/>
      <c r="F38" s="189">
        <v>460</v>
      </c>
      <c r="G38" s="88"/>
      <c r="H38" s="189">
        <v>449</v>
      </c>
      <c r="I38" s="88"/>
      <c r="J38" s="189">
        <v>420</v>
      </c>
      <c r="K38" s="88">
        <v>420</v>
      </c>
      <c r="L38" s="88"/>
      <c r="M38" s="88">
        <v>406</v>
      </c>
      <c r="N38" s="104">
        <f t="shared" si="2"/>
        <v>2593</v>
      </c>
      <c r="O38" s="114">
        <v>6</v>
      </c>
      <c r="P38" s="114">
        <v>2</v>
      </c>
      <c r="Q38" s="114">
        <v>136</v>
      </c>
      <c r="R38" s="114">
        <v>2</v>
      </c>
      <c r="S38" s="114">
        <v>1</v>
      </c>
    </row>
    <row r="39" spans="1:19" s="125" customFormat="1" ht="16.5" thickBot="1">
      <c r="A39" s="125" t="s">
        <v>122</v>
      </c>
      <c r="B39" s="123" t="s">
        <v>258</v>
      </c>
      <c r="C39" s="159">
        <v>378</v>
      </c>
      <c r="D39" s="85">
        <v>389</v>
      </c>
      <c r="E39" s="85"/>
      <c r="F39" s="195">
        <v>481</v>
      </c>
      <c r="G39" s="85">
        <v>173</v>
      </c>
      <c r="H39" s="195">
        <v>409</v>
      </c>
      <c r="I39" s="85">
        <v>213</v>
      </c>
      <c r="J39" s="85"/>
      <c r="K39" s="195">
        <v>422</v>
      </c>
      <c r="L39" s="85"/>
      <c r="M39" s="86"/>
      <c r="N39" s="102">
        <f t="shared" si="2"/>
        <v>2465</v>
      </c>
      <c r="O39" s="125">
        <v>5</v>
      </c>
      <c r="P39" s="125">
        <v>3</v>
      </c>
      <c r="Q39" s="125">
        <v>56</v>
      </c>
      <c r="R39" s="125">
        <v>2</v>
      </c>
      <c r="S39" s="125">
        <v>1</v>
      </c>
    </row>
    <row r="40" spans="3:21" ht="16.5" thickTop="1">
      <c r="C40" s="35">
        <f>SUM(C27:C39)-C30</f>
        <v>2045</v>
      </c>
      <c r="D40" s="35">
        <f>SUM(D27:D39)-D30</f>
        <v>4319</v>
      </c>
      <c r="E40" s="35">
        <f aca="true" t="shared" si="3" ref="E40:L40">SUM(E27:E39)</f>
        <v>0</v>
      </c>
      <c r="F40" s="35">
        <f t="shared" si="3"/>
        <v>5672</v>
      </c>
      <c r="G40" s="35">
        <f>SUM(G27:G39)-G39</f>
        <v>740</v>
      </c>
      <c r="H40" s="35">
        <f>SUM(H27:H39)-H37-H36</f>
        <v>3740</v>
      </c>
      <c r="I40" s="35">
        <f>SUM(I27:I39)-I39</f>
        <v>3027</v>
      </c>
      <c r="J40" s="35">
        <f t="shared" si="3"/>
        <v>4240</v>
      </c>
      <c r="K40" s="35">
        <f t="shared" si="3"/>
        <v>5074</v>
      </c>
      <c r="L40" s="35">
        <f t="shared" si="3"/>
        <v>402</v>
      </c>
      <c r="M40" s="35">
        <f>SUM(M27:M39)-M37</f>
        <v>2058</v>
      </c>
      <c r="O40" s="1">
        <f>SUM(O27:O39)</f>
        <v>61</v>
      </c>
      <c r="P40" s="1">
        <f>SUM(P27:P39)</f>
        <v>43</v>
      </c>
      <c r="Q40" s="1">
        <f>SUM(Q27:Q39)</f>
        <v>1009</v>
      </c>
      <c r="R40" s="1">
        <f>SUM(R27:R39)</f>
        <v>19</v>
      </c>
      <c r="S40" s="1">
        <f>SUM(S27:S39)+S19</f>
        <v>18</v>
      </c>
      <c r="T40" s="1">
        <f>SUM(T27:T39)+T19</f>
        <v>2</v>
      </c>
      <c r="U40" s="1">
        <f>SUM(U27:U39)+U19</f>
        <v>6</v>
      </c>
    </row>
    <row r="41" spans="2:13" ht="15.75">
      <c r="B41" s="57" t="s">
        <v>172</v>
      </c>
      <c r="C41" s="21">
        <f>COUNT(C27:C39)-COUNT(C30)</f>
        <v>5</v>
      </c>
      <c r="D41" s="21">
        <f>COUNT(D27:D39)-COUNT(D30)</f>
        <v>10</v>
      </c>
      <c r="E41" s="21">
        <f aca="true" t="shared" si="4" ref="E41:L41">COUNT(E27:E39)</f>
        <v>0</v>
      </c>
      <c r="F41" s="21">
        <f t="shared" si="4"/>
        <v>13</v>
      </c>
      <c r="G41" s="21">
        <f>COUNT(G27:G39)-COUNT(G39)</f>
        <v>2</v>
      </c>
      <c r="H41" s="21">
        <f>COUNT(H27:H39)-COUNT(H37)-COUNT(H36)</f>
        <v>9</v>
      </c>
      <c r="I41" s="21">
        <f>COUNT(I27:I39)-COUNT(I39)</f>
        <v>7</v>
      </c>
      <c r="J41" s="21">
        <f t="shared" si="4"/>
        <v>10</v>
      </c>
      <c r="K41" s="21">
        <f t="shared" si="4"/>
        <v>12</v>
      </c>
      <c r="L41" s="21">
        <f t="shared" si="4"/>
        <v>1</v>
      </c>
      <c r="M41" s="21">
        <f>COUNT(M27:M39)-COUNT(M37)</f>
        <v>5</v>
      </c>
    </row>
    <row r="42" spans="2:21" ht="31.5">
      <c r="B42" s="11" t="s">
        <v>171</v>
      </c>
      <c r="C42" s="17">
        <f>C40/C41</f>
        <v>409</v>
      </c>
      <c r="D42" s="17">
        <f aca="true" t="shared" si="5" ref="D42:M42">D40/D41</f>
        <v>431.9</v>
      </c>
      <c r="E42" s="17" t="e">
        <f t="shared" si="5"/>
        <v>#DIV/0!</v>
      </c>
      <c r="F42" s="17">
        <f t="shared" si="5"/>
        <v>436.3076923076923</v>
      </c>
      <c r="G42" s="17">
        <f t="shared" si="5"/>
        <v>370</v>
      </c>
      <c r="H42" s="17">
        <f t="shared" si="5"/>
        <v>415.55555555555554</v>
      </c>
      <c r="I42" s="17">
        <f t="shared" si="5"/>
        <v>432.42857142857144</v>
      </c>
      <c r="J42" s="17">
        <f t="shared" si="5"/>
        <v>424</v>
      </c>
      <c r="K42" s="17">
        <f t="shared" si="5"/>
        <v>422.8333333333333</v>
      </c>
      <c r="L42" s="17">
        <f t="shared" si="5"/>
        <v>402</v>
      </c>
      <c r="M42" s="17">
        <f t="shared" si="5"/>
        <v>411.6</v>
      </c>
      <c r="N42" s="3" t="s">
        <v>23</v>
      </c>
      <c r="O42" s="212" t="s">
        <v>83</v>
      </c>
      <c r="P42" s="212"/>
      <c r="Q42" s="3" t="s">
        <v>24</v>
      </c>
      <c r="R42" s="10" t="s">
        <v>84</v>
      </c>
      <c r="T42" s="40" t="s">
        <v>91</v>
      </c>
      <c r="U42" s="40" t="s">
        <v>153</v>
      </c>
    </row>
    <row r="43" spans="14:21" ht="15.75">
      <c r="N43" s="6">
        <f>SUM(N27:N39)+N22</f>
        <v>65174</v>
      </c>
      <c r="O43" s="6">
        <f>SUM(O27:O39)</f>
        <v>61</v>
      </c>
      <c r="P43" s="6">
        <f>SUM(P27:P39)</f>
        <v>43</v>
      </c>
      <c r="Q43" s="6">
        <f>SUM(Q27:Q39)+Q22</f>
        <v>1806</v>
      </c>
      <c r="R43" s="6">
        <f>SUM(R27:R39)+R22</f>
        <v>38</v>
      </c>
      <c r="T43" s="2">
        <f>O43-P43</f>
        <v>18</v>
      </c>
      <c r="U43" s="2">
        <f>SUM(S40:U40)</f>
        <v>26</v>
      </c>
    </row>
    <row r="45" spans="14:15" ht="15.75">
      <c r="N45" s="1" t="s">
        <v>93</v>
      </c>
      <c r="O45" s="18">
        <f>N43/U43</f>
        <v>2506.6923076923076</v>
      </c>
    </row>
  </sheetData>
  <sheetProtection/>
  <mergeCells count="9">
    <mergeCell ref="K1:L1"/>
    <mergeCell ref="O42:P42"/>
    <mergeCell ref="J23:K23"/>
    <mergeCell ref="H1:J1"/>
    <mergeCell ref="C4:M4"/>
    <mergeCell ref="O4:P4"/>
    <mergeCell ref="C23:D23"/>
    <mergeCell ref="O21:P21"/>
    <mergeCell ref="G23:H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Y46"/>
  <sheetViews>
    <sheetView zoomScale="90" zoomScaleNormal="90" zoomScalePageLayoutView="0" workbookViewId="0" topLeftCell="A21">
      <selection activeCell="C40" sqref="C40"/>
    </sheetView>
  </sheetViews>
  <sheetFormatPr defaultColWidth="9.00390625" defaultRowHeight="12.75"/>
  <cols>
    <col min="1" max="1" width="11.25390625" style="1" bestFit="1" customWidth="1"/>
    <col min="2" max="2" width="21.00390625" style="1" bestFit="1" customWidth="1"/>
    <col min="3" max="3" width="10.75390625" style="1" customWidth="1"/>
    <col min="4" max="4" width="9.375" style="1" customWidth="1"/>
    <col min="5" max="5" width="8.625" style="1" customWidth="1"/>
    <col min="6" max="9" width="10.25390625" style="1" customWidth="1"/>
    <col min="10" max="10" width="9.25390625" style="1" customWidth="1"/>
    <col min="11" max="11" width="10.75390625" style="1" customWidth="1"/>
    <col min="12" max="12" width="10.375" style="1" customWidth="1"/>
    <col min="13" max="13" width="11.375" style="1" customWidth="1"/>
    <col min="14" max="14" width="8.875" style="1" customWidth="1"/>
    <col min="15" max="15" width="18.375" style="1" bestFit="1" customWidth="1"/>
    <col min="16" max="16" width="11.25390625" style="1" customWidth="1"/>
    <col min="17" max="17" width="10.375" style="1" customWidth="1"/>
    <col min="18" max="18" width="13.375" style="1" customWidth="1"/>
    <col min="19" max="19" width="11.00390625" style="1" customWidth="1"/>
    <col min="20" max="20" width="9.25390625" style="0" bestFit="1" customWidth="1"/>
    <col min="21" max="21" width="12.875" style="0" customWidth="1"/>
    <col min="22" max="22" width="12.125" style="0" customWidth="1"/>
  </cols>
  <sheetData>
    <row r="1" spans="1:16" ht="15.75">
      <c r="A1" s="27" t="s">
        <v>104</v>
      </c>
      <c r="B1" s="28"/>
      <c r="C1" s="28" t="s">
        <v>180</v>
      </c>
      <c r="D1" s="28" t="s">
        <v>102</v>
      </c>
      <c r="E1" s="211" t="s">
        <v>103</v>
      </c>
      <c r="F1" s="211"/>
      <c r="G1" s="28"/>
      <c r="H1" s="28"/>
      <c r="I1" s="28"/>
      <c r="K1" s="208" t="s">
        <v>112</v>
      </c>
      <c r="L1" s="208"/>
      <c r="M1" s="11" t="s">
        <v>113</v>
      </c>
      <c r="N1" s="13" t="s">
        <v>91</v>
      </c>
      <c r="O1" s="1" t="s">
        <v>93</v>
      </c>
      <c r="P1" s="18">
        <f>O22/V22</f>
        <v>2383.153846153846</v>
      </c>
    </row>
    <row r="2" spans="11:16" ht="15.75">
      <c r="K2" s="1">
        <f>P22+P41</f>
        <v>59</v>
      </c>
      <c r="L2" s="1">
        <f>Q22+Q41</f>
        <v>149</v>
      </c>
      <c r="M2" s="1">
        <f>S22+S41</f>
        <v>2</v>
      </c>
      <c r="N2" s="1">
        <f>K2-L2</f>
        <v>-90</v>
      </c>
      <c r="O2" s="1" t="s">
        <v>159</v>
      </c>
      <c r="P2" s="6">
        <f>O6+O8+O10+O12+O14+O16+O17+O29+O31+O33+O35+O38+O40</f>
        <v>30811</v>
      </c>
    </row>
    <row r="4" spans="3:22" ht="15.75">
      <c r="C4" s="212" t="s">
        <v>20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P4" s="212" t="s">
        <v>21</v>
      </c>
      <c r="Q4" s="212"/>
      <c r="T4" s="2"/>
      <c r="U4" s="2"/>
      <c r="V4" s="2"/>
    </row>
    <row r="5" spans="2:22" ht="32.25" thickBot="1">
      <c r="B5" s="3" t="s">
        <v>18</v>
      </c>
      <c r="C5" s="58" t="s">
        <v>64</v>
      </c>
      <c r="D5" s="58" t="s">
        <v>65</v>
      </c>
      <c r="E5" s="58" t="s">
        <v>66</v>
      </c>
      <c r="F5" s="58" t="s">
        <v>178</v>
      </c>
      <c r="G5" s="108" t="s">
        <v>249</v>
      </c>
      <c r="H5" s="58" t="s">
        <v>237</v>
      </c>
      <c r="I5" s="58" t="s">
        <v>248</v>
      </c>
      <c r="J5" s="58" t="s">
        <v>139</v>
      </c>
      <c r="K5" s="58" t="s">
        <v>77</v>
      </c>
      <c r="L5" s="58" t="s">
        <v>76</v>
      </c>
      <c r="M5" s="58" t="s">
        <v>94</v>
      </c>
      <c r="N5" s="58" t="s">
        <v>137</v>
      </c>
      <c r="O5" s="11" t="s">
        <v>23</v>
      </c>
      <c r="P5" s="11" t="s">
        <v>15</v>
      </c>
      <c r="Q5" s="11" t="s">
        <v>22</v>
      </c>
      <c r="R5" s="11" t="s">
        <v>24</v>
      </c>
      <c r="S5" s="10" t="s">
        <v>82</v>
      </c>
      <c r="T5" s="2" t="s">
        <v>130</v>
      </c>
      <c r="U5" s="2" t="s">
        <v>131</v>
      </c>
      <c r="V5" s="2" t="s">
        <v>132</v>
      </c>
    </row>
    <row r="6" spans="1:22" s="87" customFormat="1" ht="15.75">
      <c r="A6" s="118" t="s">
        <v>0</v>
      </c>
      <c r="B6" s="114" t="s">
        <v>222</v>
      </c>
      <c r="C6" s="114">
        <v>386</v>
      </c>
      <c r="D6" s="119">
        <v>395</v>
      </c>
      <c r="E6" s="119"/>
      <c r="F6" s="119">
        <v>373</v>
      </c>
      <c r="G6" s="119">
        <v>397</v>
      </c>
      <c r="H6" s="119"/>
      <c r="I6" s="119">
        <v>369</v>
      </c>
      <c r="J6" s="186">
        <v>403</v>
      </c>
      <c r="K6" s="119"/>
      <c r="L6" s="119"/>
      <c r="M6" s="119"/>
      <c r="N6" s="119"/>
      <c r="O6" s="117">
        <f aca="true" t="shared" si="0" ref="O6:O18">SUM(C6:N6)</f>
        <v>2323</v>
      </c>
      <c r="P6" s="118">
        <v>1</v>
      </c>
      <c r="Q6" s="118">
        <v>7</v>
      </c>
      <c r="R6" s="121">
        <v>-224</v>
      </c>
      <c r="S6" s="118">
        <v>0</v>
      </c>
      <c r="T6" s="122"/>
      <c r="U6" s="122"/>
      <c r="V6" s="122">
        <v>1</v>
      </c>
    </row>
    <row r="7" spans="1:22" s="80" customFormat="1" ht="15.75">
      <c r="A7" s="79" t="s">
        <v>1</v>
      </c>
      <c r="B7" s="125" t="s">
        <v>175</v>
      </c>
      <c r="C7" s="187">
        <v>405</v>
      </c>
      <c r="D7" s="123">
        <v>166</v>
      </c>
      <c r="E7" s="187">
        <v>425</v>
      </c>
      <c r="F7" s="123"/>
      <c r="G7" s="187">
        <v>416</v>
      </c>
      <c r="H7" s="123"/>
      <c r="I7" s="123"/>
      <c r="J7" s="123">
        <v>398</v>
      </c>
      <c r="K7" s="123">
        <v>194</v>
      </c>
      <c r="L7" s="123"/>
      <c r="M7" s="123">
        <v>359</v>
      </c>
      <c r="N7" s="123"/>
      <c r="O7" s="105">
        <f t="shared" si="0"/>
        <v>2363</v>
      </c>
      <c r="P7" s="79">
        <v>3</v>
      </c>
      <c r="Q7" s="79">
        <v>5</v>
      </c>
      <c r="R7" s="82">
        <v>-66</v>
      </c>
      <c r="S7" s="79">
        <v>0</v>
      </c>
      <c r="T7" s="83"/>
      <c r="U7" s="83"/>
      <c r="V7" s="83">
        <v>1</v>
      </c>
    </row>
    <row r="8" spans="1:22" s="87" customFormat="1" ht="15.75">
      <c r="A8" s="118" t="s">
        <v>2</v>
      </c>
      <c r="B8" s="114" t="s">
        <v>241</v>
      </c>
      <c r="C8" s="114">
        <v>373</v>
      </c>
      <c r="D8" s="119"/>
      <c r="E8" s="119"/>
      <c r="F8" s="119">
        <v>383</v>
      </c>
      <c r="G8" s="119"/>
      <c r="H8" s="119">
        <v>180</v>
      </c>
      <c r="I8" s="119">
        <v>365</v>
      </c>
      <c r="J8" s="186">
        <v>408</v>
      </c>
      <c r="K8" s="119">
        <v>381</v>
      </c>
      <c r="L8" s="119"/>
      <c r="M8" s="119"/>
      <c r="N8" s="119">
        <v>161</v>
      </c>
      <c r="O8" s="117">
        <f t="shared" si="0"/>
        <v>2251</v>
      </c>
      <c r="P8" s="118">
        <v>1</v>
      </c>
      <c r="Q8" s="118">
        <v>7</v>
      </c>
      <c r="R8" s="118">
        <v>-187</v>
      </c>
      <c r="S8" s="118">
        <v>0</v>
      </c>
      <c r="T8" s="122"/>
      <c r="U8" s="122"/>
      <c r="V8" s="122">
        <v>1</v>
      </c>
    </row>
    <row r="9" spans="1:22" s="80" customFormat="1" ht="15.75">
      <c r="A9" s="79" t="s">
        <v>3</v>
      </c>
      <c r="B9" s="125" t="s">
        <v>19</v>
      </c>
      <c r="C9" s="187">
        <v>423</v>
      </c>
      <c r="D9" s="187">
        <v>416</v>
      </c>
      <c r="E9" s="123"/>
      <c r="F9" s="123">
        <v>366</v>
      </c>
      <c r="G9" s="187">
        <v>430</v>
      </c>
      <c r="H9" s="123"/>
      <c r="I9" s="123"/>
      <c r="J9" s="123">
        <v>410</v>
      </c>
      <c r="K9" s="123">
        <v>377</v>
      </c>
      <c r="L9" s="123"/>
      <c r="M9" s="123"/>
      <c r="N9" s="123"/>
      <c r="O9" s="105">
        <f t="shared" si="0"/>
        <v>2422</v>
      </c>
      <c r="P9" s="79">
        <v>3</v>
      </c>
      <c r="Q9" s="79">
        <v>5</v>
      </c>
      <c r="R9" s="82">
        <v>-152</v>
      </c>
      <c r="S9" s="79">
        <v>0</v>
      </c>
      <c r="T9" s="83"/>
      <c r="U9" s="83"/>
      <c r="V9" s="83">
        <v>1</v>
      </c>
    </row>
    <row r="10" spans="1:22" s="87" customFormat="1" ht="15.75">
      <c r="A10" s="118" t="s">
        <v>4</v>
      </c>
      <c r="B10" s="114" t="s">
        <v>202</v>
      </c>
      <c r="C10" s="186">
        <v>418</v>
      </c>
      <c r="D10" s="189">
        <v>414</v>
      </c>
      <c r="E10" s="119"/>
      <c r="F10" s="119">
        <v>400</v>
      </c>
      <c r="G10" s="119"/>
      <c r="H10" s="119"/>
      <c r="I10" s="119">
        <v>391</v>
      </c>
      <c r="J10" s="186">
        <v>415</v>
      </c>
      <c r="K10" s="119">
        <v>410</v>
      </c>
      <c r="L10" s="88"/>
      <c r="M10" s="88"/>
      <c r="N10" s="88"/>
      <c r="O10" s="117">
        <f t="shared" si="0"/>
        <v>2448</v>
      </c>
      <c r="P10" s="118">
        <v>3</v>
      </c>
      <c r="Q10" s="118">
        <v>5</v>
      </c>
      <c r="R10" s="118">
        <v>-25</v>
      </c>
      <c r="S10" s="118">
        <v>0</v>
      </c>
      <c r="T10" s="122"/>
      <c r="U10" s="122"/>
      <c r="V10" s="122">
        <v>1</v>
      </c>
    </row>
    <row r="11" spans="1:22" s="80" customFormat="1" ht="15.75">
      <c r="A11" s="79" t="s">
        <v>5</v>
      </c>
      <c r="B11" s="125" t="s">
        <v>143</v>
      </c>
      <c r="C11" s="187">
        <v>428</v>
      </c>
      <c r="D11" s="123">
        <v>385</v>
      </c>
      <c r="E11" s="123">
        <v>426</v>
      </c>
      <c r="F11" s="123"/>
      <c r="G11" s="187">
        <v>441</v>
      </c>
      <c r="H11" s="123"/>
      <c r="I11" s="123"/>
      <c r="J11" s="123">
        <v>405</v>
      </c>
      <c r="L11" s="123">
        <v>393</v>
      </c>
      <c r="M11" s="123"/>
      <c r="N11" s="123"/>
      <c r="O11" s="105">
        <f t="shared" si="0"/>
        <v>2478</v>
      </c>
      <c r="P11" s="79">
        <v>2</v>
      </c>
      <c r="Q11" s="79">
        <v>6</v>
      </c>
      <c r="R11" s="82">
        <v>-94</v>
      </c>
      <c r="S11" s="79">
        <v>0</v>
      </c>
      <c r="T11" s="83"/>
      <c r="U11" s="83"/>
      <c r="V11" s="83">
        <v>1</v>
      </c>
    </row>
    <row r="12" spans="1:22" s="87" customFormat="1" ht="15.75">
      <c r="A12" s="118" t="s">
        <v>6</v>
      </c>
      <c r="B12" s="114" t="s">
        <v>233</v>
      </c>
      <c r="C12" s="114">
        <v>377</v>
      </c>
      <c r="D12" s="119">
        <v>384</v>
      </c>
      <c r="E12" s="119"/>
      <c r="F12" s="186">
        <v>412</v>
      </c>
      <c r="G12" s="119"/>
      <c r="H12" s="119"/>
      <c r="I12" s="186">
        <v>446</v>
      </c>
      <c r="J12" s="186">
        <v>415</v>
      </c>
      <c r="K12" s="119">
        <v>403</v>
      </c>
      <c r="L12" s="119"/>
      <c r="M12" s="119"/>
      <c r="N12" s="119"/>
      <c r="O12" s="117">
        <f t="shared" si="0"/>
        <v>2437</v>
      </c>
      <c r="P12" s="118">
        <v>3</v>
      </c>
      <c r="Q12" s="118">
        <v>5</v>
      </c>
      <c r="R12" s="121">
        <v>-25</v>
      </c>
      <c r="S12" s="118">
        <v>0</v>
      </c>
      <c r="T12" s="122"/>
      <c r="U12" s="122"/>
      <c r="V12" s="122">
        <v>1</v>
      </c>
    </row>
    <row r="13" spans="1:22" s="80" customFormat="1" ht="15.75">
      <c r="A13" s="79" t="s">
        <v>7</v>
      </c>
      <c r="B13" s="123" t="s">
        <v>16</v>
      </c>
      <c r="C13" s="125"/>
      <c r="D13" s="123"/>
      <c r="E13" s="187">
        <v>432</v>
      </c>
      <c r="F13" s="123">
        <v>396</v>
      </c>
      <c r="G13" s="187">
        <v>456</v>
      </c>
      <c r="H13" s="123"/>
      <c r="I13" s="123">
        <v>419</v>
      </c>
      <c r="J13" s="123">
        <v>399</v>
      </c>
      <c r="K13" s="123">
        <v>397</v>
      </c>
      <c r="L13" s="123"/>
      <c r="M13" s="123"/>
      <c r="N13" s="123"/>
      <c r="O13" s="105">
        <f t="shared" si="0"/>
        <v>2499</v>
      </c>
      <c r="P13" s="79">
        <v>2</v>
      </c>
      <c r="Q13" s="79">
        <v>6</v>
      </c>
      <c r="R13" s="82">
        <v>-120</v>
      </c>
      <c r="S13" s="79">
        <v>0</v>
      </c>
      <c r="T13" s="83"/>
      <c r="U13" s="83"/>
      <c r="V13" s="83">
        <v>1</v>
      </c>
    </row>
    <row r="14" spans="1:22" s="87" customFormat="1" ht="15.75">
      <c r="A14" s="118" t="s">
        <v>8</v>
      </c>
      <c r="B14" s="114" t="s">
        <v>244</v>
      </c>
      <c r="C14" s="114">
        <v>358</v>
      </c>
      <c r="D14" s="186">
        <v>410</v>
      </c>
      <c r="E14" s="119"/>
      <c r="F14" s="119"/>
      <c r="G14" s="119"/>
      <c r="H14" s="119">
        <v>379</v>
      </c>
      <c r="I14" s="119">
        <v>387</v>
      </c>
      <c r="J14" s="186">
        <v>400</v>
      </c>
      <c r="K14" s="119"/>
      <c r="L14" s="119"/>
      <c r="M14" s="119"/>
      <c r="N14" s="186">
        <v>402</v>
      </c>
      <c r="O14" s="117">
        <f t="shared" si="0"/>
        <v>2336</v>
      </c>
      <c r="P14" s="118">
        <v>3</v>
      </c>
      <c r="Q14" s="118">
        <v>5</v>
      </c>
      <c r="R14" s="121">
        <v>-200</v>
      </c>
      <c r="S14" s="118">
        <v>0</v>
      </c>
      <c r="T14" s="122"/>
      <c r="U14" s="122"/>
      <c r="V14" s="122">
        <v>1</v>
      </c>
    </row>
    <row r="15" spans="1:22" s="80" customFormat="1" ht="15.75">
      <c r="A15" s="79" t="s">
        <v>9</v>
      </c>
      <c r="B15" s="123" t="s">
        <v>13</v>
      </c>
      <c r="C15" s="125"/>
      <c r="D15" s="123">
        <v>361</v>
      </c>
      <c r="E15" s="123"/>
      <c r="F15" s="187">
        <v>407</v>
      </c>
      <c r="G15" s="187">
        <v>438</v>
      </c>
      <c r="H15" s="123"/>
      <c r="I15" s="123">
        <v>406</v>
      </c>
      <c r="J15" s="187">
        <v>439</v>
      </c>
      <c r="K15" s="123">
        <v>390</v>
      </c>
      <c r="L15" s="123"/>
      <c r="M15" s="123"/>
      <c r="N15" s="123"/>
      <c r="O15" s="105">
        <f t="shared" si="0"/>
        <v>2441</v>
      </c>
      <c r="P15" s="79">
        <v>3</v>
      </c>
      <c r="Q15" s="79">
        <v>5</v>
      </c>
      <c r="R15" s="82">
        <v>-71</v>
      </c>
      <c r="S15" s="79">
        <v>0</v>
      </c>
      <c r="T15" s="83"/>
      <c r="U15" s="83"/>
      <c r="V15" s="83">
        <v>1</v>
      </c>
    </row>
    <row r="16" spans="1:22" s="87" customFormat="1" ht="15.75">
      <c r="A16" s="118" t="s">
        <v>10</v>
      </c>
      <c r="B16" s="119" t="s">
        <v>144</v>
      </c>
      <c r="C16" s="114">
        <v>377</v>
      </c>
      <c r="D16" s="119"/>
      <c r="E16" s="119"/>
      <c r="F16" s="186">
        <v>401</v>
      </c>
      <c r="G16" s="119"/>
      <c r="H16" s="186">
        <v>380</v>
      </c>
      <c r="I16" s="119"/>
      <c r="J16" s="119">
        <v>377</v>
      </c>
      <c r="K16" s="119">
        <v>376</v>
      </c>
      <c r="L16" s="119"/>
      <c r="M16" s="119"/>
      <c r="N16" s="119">
        <v>373</v>
      </c>
      <c r="O16" s="117">
        <f t="shared" si="0"/>
        <v>2284</v>
      </c>
      <c r="P16" s="118">
        <v>2</v>
      </c>
      <c r="Q16" s="118">
        <v>6</v>
      </c>
      <c r="R16" s="121">
        <v>-70</v>
      </c>
      <c r="S16" s="118">
        <v>0</v>
      </c>
      <c r="T16" s="122"/>
      <c r="U16" s="122"/>
      <c r="V16" s="122">
        <v>1</v>
      </c>
    </row>
    <row r="17" spans="1:22" s="87" customFormat="1" ht="15.75">
      <c r="A17" s="118" t="s">
        <v>11</v>
      </c>
      <c r="B17" s="119" t="s">
        <v>176</v>
      </c>
      <c r="C17" s="114">
        <v>395</v>
      </c>
      <c r="D17" s="119">
        <v>375</v>
      </c>
      <c r="E17" s="119"/>
      <c r="F17" s="119">
        <v>379</v>
      </c>
      <c r="G17" s="119"/>
      <c r="H17" s="119">
        <v>359</v>
      </c>
      <c r="I17" s="119">
        <v>394</v>
      </c>
      <c r="J17" s="186">
        <v>420</v>
      </c>
      <c r="K17" s="119"/>
      <c r="L17" s="119"/>
      <c r="M17" s="119"/>
      <c r="N17" s="119"/>
      <c r="O17" s="117">
        <f t="shared" si="0"/>
        <v>2322</v>
      </c>
      <c r="P17" s="118">
        <v>1</v>
      </c>
      <c r="Q17" s="118">
        <v>7</v>
      </c>
      <c r="R17" s="118">
        <v>-121</v>
      </c>
      <c r="S17" s="118">
        <v>0</v>
      </c>
      <c r="T17" s="122"/>
      <c r="U17" s="122"/>
      <c r="V17" s="122">
        <v>1</v>
      </c>
    </row>
    <row r="18" spans="1:22" s="80" customFormat="1" ht="16.5" thickBot="1">
      <c r="A18" s="79" t="s">
        <v>12</v>
      </c>
      <c r="B18" s="125" t="s">
        <v>14</v>
      </c>
      <c r="C18" s="159">
        <v>408</v>
      </c>
      <c r="D18" s="85"/>
      <c r="E18" s="85"/>
      <c r="F18" s="85"/>
      <c r="G18" s="85"/>
      <c r="H18" s="85"/>
      <c r="I18" s="85">
        <v>397</v>
      </c>
      <c r="J18" s="195">
        <v>428</v>
      </c>
      <c r="K18" s="195">
        <v>431</v>
      </c>
      <c r="L18" s="85"/>
      <c r="M18" s="85">
        <v>371</v>
      </c>
      <c r="N18" s="85">
        <v>342</v>
      </c>
      <c r="O18" s="177">
        <f t="shared" si="0"/>
        <v>2377</v>
      </c>
      <c r="P18" s="170">
        <v>2</v>
      </c>
      <c r="Q18" s="170">
        <v>6</v>
      </c>
      <c r="R18" s="169">
        <v>-196</v>
      </c>
      <c r="S18" s="170">
        <v>0</v>
      </c>
      <c r="T18" s="171"/>
      <c r="U18" s="171"/>
      <c r="V18" s="171">
        <v>1</v>
      </c>
    </row>
    <row r="19" spans="3:22" ht="16.5" thickTop="1">
      <c r="C19" s="6">
        <f>SUM(C6:C18)</f>
        <v>4348</v>
      </c>
      <c r="D19" s="6">
        <f>SUM(D6:D18)-D7</f>
        <v>3140</v>
      </c>
      <c r="E19" s="6">
        <f aca="true" t="shared" si="1" ref="E19:M19">SUM(E6:E18)</f>
        <v>1283</v>
      </c>
      <c r="F19" s="6">
        <f t="shared" si="1"/>
        <v>3517</v>
      </c>
      <c r="G19" s="6">
        <f>SUM(G6:G18)</f>
        <v>2578</v>
      </c>
      <c r="H19" s="6">
        <f>SUM(H6:H18)-H8</f>
        <v>1118</v>
      </c>
      <c r="I19" s="6">
        <f t="shared" si="1"/>
        <v>3574</v>
      </c>
      <c r="J19" s="6">
        <f t="shared" si="1"/>
        <v>5317</v>
      </c>
      <c r="K19" s="6">
        <f>SUM(K6:K18)-K7</f>
        <v>3165</v>
      </c>
      <c r="L19" s="6">
        <f t="shared" si="1"/>
        <v>393</v>
      </c>
      <c r="M19" s="6">
        <f t="shared" si="1"/>
        <v>730</v>
      </c>
      <c r="N19" s="6">
        <f>SUM(N6:N18)-N8</f>
        <v>1117</v>
      </c>
      <c r="T19" s="2">
        <f>SUM(T6:T18)</f>
        <v>0</v>
      </c>
      <c r="U19" s="2">
        <f>SUM(U6:U18)</f>
        <v>0</v>
      </c>
      <c r="V19" s="2">
        <f>SUM(V6:V18)</f>
        <v>13</v>
      </c>
    </row>
    <row r="20" spans="2:14" ht="15.75">
      <c r="B20" s="1" t="s">
        <v>155</v>
      </c>
      <c r="C20" s="6">
        <f>COUNT(C6:C18)</f>
        <v>11</v>
      </c>
      <c r="D20" s="6">
        <f>COUNT(D6:D18)-COUNT(D7)</f>
        <v>8</v>
      </c>
      <c r="E20" s="6">
        <f aca="true" t="shared" si="2" ref="E20:M20">COUNT(E6:E18)</f>
        <v>3</v>
      </c>
      <c r="F20" s="6">
        <f t="shared" si="2"/>
        <v>9</v>
      </c>
      <c r="G20" s="6">
        <f>COUNT(G6:G18)</f>
        <v>6</v>
      </c>
      <c r="H20" s="6">
        <f>COUNT(H6:H18)-COUNT(H8)</f>
        <v>3</v>
      </c>
      <c r="I20" s="6">
        <f t="shared" si="2"/>
        <v>9</v>
      </c>
      <c r="J20" s="6">
        <f t="shared" si="2"/>
        <v>13</v>
      </c>
      <c r="K20" s="6">
        <f>COUNT(K6:K18)-COUNT(K7)</f>
        <v>8</v>
      </c>
      <c r="L20" s="6">
        <f t="shared" si="2"/>
        <v>1</v>
      </c>
      <c r="M20" s="6">
        <f t="shared" si="2"/>
        <v>2</v>
      </c>
      <c r="N20" s="6">
        <f>COUNT(N6:N18)-COUNT(N8)</f>
        <v>3</v>
      </c>
    </row>
    <row r="21" spans="2:22" ht="31.5">
      <c r="B21" s="11" t="s">
        <v>92</v>
      </c>
      <c r="C21" s="16">
        <f>C19/C20</f>
        <v>395.27272727272725</v>
      </c>
      <c r="D21" s="16">
        <f aca="true" t="shared" si="3" ref="D21:N21">D19/D20</f>
        <v>392.5</v>
      </c>
      <c r="E21" s="16">
        <f t="shared" si="3"/>
        <v>427.6666666666667</v>
      </c>
      <c r="F21" s="16">
        <f t="shared" si="3"/>
        <v>390.77777777777777</v>
      </c>
      <c r="G21" s="16">
        <f>G19/G20</f>
        <v>429.6666666666667</v>
      </c>
      <c r="H21" s="16">
        <f>H19/H20</f>
        <v>372.6666666666667</v>
      </c>
      <c r="I21" s="16">
        <f t="shared" si="3"/>
        <v>397.1111111111111</v>
      </c>
      <c r="J21" s="16">
        <f t="shared" si="3"/>
        <v>409</v>
      </c>
      <c r="K21" s="16">
        <f t="shared" si="3"/>
        <v>395.625</v>
      </c>
      <c r="L21" s="16">
        <f t="shared" si="3"/>
        <v>393</v>
      </c>
      <c r="M21" s="16">
        <f t="shared" si="3"/>
        <v>365</v>
      </c>
      <c r="N21" s="16">
        <f t="shared" si="3"/>
        <v>372.3333333333333</v>
      </c>
      <c r="O21" s="3" t="s">
        <v>23</v>
      </c>
      <c r="P21" s="212" t="s">
        <v>83</v>
      </c>
      <c r="Q21" s="212"/>
      <c r="R21" s="3" t="s">
        <v>24</v>
      </c>
      <c r="S21" s="10" t="s">
        <v>84</v>
      </c>
      <c r="U21" s="40" t="s">
        <v>91</v>
      </c>
      <c r="V21" s="40" t="s">
        <v>153</v>
      </c>
    </row>
    <row r="22" spans="15:22" ht="15.75">
      <c r="O22" s="6">
        <f>SUM(O6:O18)</f>
        <v>30981</v>
      </c>
      <c r="P22" s="1">
        <f>SUM(P6:P18)</f>
        <v>29</v>
      </c>
      <c r="Q22" s="1">
        <f>SUM(Q6:Q18)</f>
        <v>75</v>
      </c>
      <c r="R22" s="1">
        <f>SUM(R6:R18)</f>
        <v>-1551</v>
      </c>
      <c r="S22" s="1">
        <f>SUM(S6:S18)</f>
        <v>0</v>
      </c>
      <c r="U22" s="2">
        <f>P22-Q22</f>
        <v>-46</v>
      </c>
      <c r="V22" s="2">
        <f>SUM(T19:V19)</f>
        <v>13</v>
      </c>
    </row>
    <row r="24" spans="3:13" ht="15.75">
      <c r="C24" s="217" t="s">
        <v>28</v>
      </c>
      <c r="D24" s="217"/>
      <c r="F24" s="214" t="s">
        <v>97</v>
      </c>
      <c r="G24" s="214"/>
      <c r="H24" s="214"/>
      <c r="I24" s="214"/>
      <c r="J24" s="214"/>
      <c r="L24" s="215" t="s">
        <v>98</v>
      </c>
      <c r="M24" s="215"/>
    </row>
    <row r="25" spans="1:22" ht="16.5" thickBo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61"/>
      <c r="U25" s="61"/>
      <c r="V25" s="61"/>
    </row>
    <row r="26" spans="6:11" ht="15.75">
      <c r="F26" s="21"/>
      <c r="G26" s="21"/>
      <c r="H26" s="21"/>
      <c r="I26" s="21"/>
      <c r="J26" s="21"/>
      <c r="K26" s="21"/>
    </row>
    <row r="27" spans="2:22" ht="44.25" customHeight="1" thickBot="1">
      <c r="B27" s="3" t="s">
        <v>18</v>
      </c>
      <c r="C27" s="58" t="s">
        <v>64</v>
      </c>
      <c r="D27" s="58" t="s">
        <v>65</v>
      </c>
      <c r="E27" s="58" t="s">
        <v>66</v>
      </c>
      <c r="F27" s="58" t="s">
        <v>178</v>
      </c>
      <c r="G27" s="108" t="s">
        <v>249</v>
      </c>
      <c r="H27" s="58" t="s">
        <v>237</v>
      </c>
      <c r="I27" s="58" t="s">
        <v>248</v>
      </c>
      <c r="J27" s="58" t="s">
        <v>139</v>
      </c>
      <c r="K27" s="58" t="s">
        <v>77</v>
      </c>
      <c r="L27" s="58" t="s">
        <v>76</v>
      </c>
      <c r="M27" s="58" t="s">
        <v>94</v>
      </c>
      <c r="N27" s="58" t="s">
        <v>137</v>
      </c>
      <c r="O27" s="11" t="s">
        <v>23</v>
      </c>
      <c r="P27" s="11" t="s">
        <v>15</v>
      </c>
      <c r="Q27" s="11" t="s">
        <v>22</v>
      </c>
      <c r="R27" s="11" t="s">
        <v>24</v>
      </c>
      <c r="S27" s="10" t="s">
        <v>82</v>
      </c>
      <c r="T27" s="2" t="s">
        <v>130</v>
      </c>
      <c r="U27" s="2" t="s">
        <v>131</v>
      </c>
      <c r="V27" s="2" t="s">
        <v>132</v>
      </c>
    </row>
    <row r="28" spans="1:25" s="125" customFormat="1" ht="15.75">
      <c r="A28" s="125" t="s">
        <v>228</v>
      </c>
      <c r="B28" s="123" t="s">
        <v>233</v>
      </c>
      <c r="C28" s="125">
        <v>356</v>
      </c>
      <c r="D28" s="123"/>
      <c r="E28" s="123">
        <v>388</v>
      </c>
      <c r="F28" s="123">
        <v>377</v>
      </c>
      <c r="G28" s="123"/>
      <c r="H28" s="123"/>
      <c r="I28" s="187">
        <v>410</v>
      </c>
      <c r="J28" s="187">
        <v>423</v>
      </c>
      <c r="K28" s="123">
        <v>407</v>
      </c>
      <c r="L28" s="123"/>
      <c r="M28" s="123"/>
      <c r="N28" s="81"/>
      <c r="O28" s="125">
        <f aca="true" t="shared" si="4" ref="O28:O40">SUM(C28:N28)</f>
        <v>2361</v>
      </c>
      <c r="P28" s="123">
        <v>3</v>
      </c>
      <c r="Q28" s="123">
        <v>5</v>
      </c>
      <c r="R28" s="123">
        <v>-101</v>
      </c>
      <c r="S28" s="123">
        <v>0</v>
      </c>
      <c r="T28" s="123"/>
      <c r="U28" s="123"/>
      <c r="V28" s="123">
        <v>1</v>
      </c>
      <c r="W28" s="123"/>
      <c r="X28" s="123"/>
      <c r="Y28" s="123"/>
    </row>
    <row r="29" spans="1:25" s="114" customFormat="1" ht="15.75">
      <c r="A29" s="114" t="s">
        <v>229</v>
      </c>
      <c r="B29" s="119" t="s">
        <v>143</v>
      </c>
      <c r="D29" s="119">
        <v>377</v>
      </c>
      <c r="E29" s="119"/>
      <c r="F29" s="119"/>
      <c r="G29" s="119"/>
      <c r="H29" s="119"/>
      <c r="I29" s="119">
        <v>369</v>
      </c>
      <c r="J29" s="186">
        <v>440</v>
      </c>
      <c r="K29" s="119">
        <v>409</v>
      </c>
      <c r="L29" s="119"/>
      <c r="M29" s="119">
        <v>395</v>
      </c>
      <c r="N29" s="120">
        <v>385</v>
      </c>
      <c r="O29" s="114">
        <f t="shared" si="4"/>
        <v>2375</v>
      </c>
      <c r="P29" s="119">
        <v>1</v>
      </c>
      <c r="Q29" s="119">
        <v>7</v>
      </c>
      <c r="R29" s="119">
        <v>-138</v>
      </c>
      <c r="S29" s="119">
        <v>0</v>
      </c>
      <c r="T29" s="119"/>
      <c r="U29" s="119"/>
      <c r="V29" s="119">
        <v>1</v>
      </c>
      <c r="W29" s="119"/>
      <c r="X29" s="119"/>
      <c r="Y29" s="119"/>
    </row>
    <row r="30" spans="1:25" s="125" customFormat="1" ht="15.75">
      <c r="A30" s="125" t="s">
        <v>214</v>
      </c>
      <c r="B30" s="123" t="s">
        <v>202</v>
      </c>
      <c r="D30" s="123">
        <v>405</v>
      </c>
      <c r="E30" s="187">
        <v>444</v>
      </c>
      <c r="F30" s="123">
        <v>406</v>
      </c>
      <c r="G30" s="187">
        <v>448</v>
      </c>
      <c r="H30" s="123"/>
      <c r="I30" s="123"/>
      <c r="J30" s="123">
        <v>417</v>
      </c>
      <c r="K30" s="123"/>
      <c r="L30" s="123"/>
      <c r="M30" s="123">
        <v>371</v>
      </c>
      <c r="N30" s="127"/>
      <c r="O30" s="125">
        <f t="shared" si="4"/>
        <v>2491</v>
      </c>
      <c r="P30" s="123">
        <v>2</v>
      </c>
      <c r="Q30" s="123">
        <v>6</v>
      </c>
      <c r="R30" s="123">
        <v>-94</v>
      </c>
      <c r="S30" s="123">
        <v>0</v>
      </c>
      <c r="T30" s="123"/>
      <c r="U30" s="123"/>
      <c r="V30" s="123">
        <v>1</v>
      </c>
      <c r="W30" s="123"/>
      <c r="X30" s="123"/>
      <c r="Y30" s="123"/>
    </row>
    <row r="31" spans="1:25" s="114" customFormat="1" ht="15.75">
      <c r="A31" s="114" t="s">
        <v>215</v>
      </c>
      <c r="B31" s="119" t="s">
        <v>19</v>
      </c>
      <c r="C31" s="114">
        <v>364</v>
      </c>
      <c r="D31" s="119"/>
      <c r="E31" s="119"/>
      <c r="F31" s="119">
        <v>362</v>
      </c>
      <c r="G31" s="186">
        <v>422</v>
      </c>
      <c r="H31" s="119"/>
      <c r="I31" s="119">
        <v>414</v>
      </c>
      <c r="J31" s="186">
        <v>418</v>
      </c>
      <c r="K31" s="119">
        <v>412</v>
      </c>
      <c r="L31" s="119"/>
      <c r="M31" s="119"/>
      <c r="N31" s="120"/>
      <c r="O31" s="114">
        <f t="shared" si="4"/>
        <v>2392</v>
      </c>
      <c r="P31" s="119">
        <v>2</v>
      </c>
      <c r="Q31" s="119">
        <v>6</v>
      </c>
      <c r="R31" s="119">
        <v>-211</v>
      </c>
      <c r="S31" s="119">
        <v>0</v>
      </c>
      <c r="T31" s="119"/>
      <c r="U31" s="119"/>
      <c r="V31" s="119">
        <v>1</v>
      </c>
      <c r="W31" s="119"/>
      <c r="X31" s="119"/>
      <c r="Y31" s="119"/>
    </row>
    <row r="32" spans="1:25" s="125" customFormat="1" ht="15.75">
      <c r="A32" s="125" t="s">
        <v>114</v>
      </c>
      <c r="B32" s="123" t="s">
        <v>258</v>
      </c>
      <c r="D32" s="123">
        <v>390</v>
      </c>
      <c r="E32" s="123"/>
      <c r="F32" s="123">
        <v>407</v>
      </c>
      <c r="G32" s="123"/>
      <c r="H32" s="123"/>
      <c r="I32" s="123">
        <v>408</v>
      </c>
      <c r="J32" s="187">
        <v>432</v>
      </c>
      <c r="K32" s="123">
        <v>364</v>
      </c>
      <c r="L32" s="123"/>
      <c r="M32" s="123"/>
      <c r="N32" s="127">
        <v>352</v>
      </c>
      <c r="O32" s="125">
        <f>SUM(C32:N32)</f>
        <v>2353</v>
      </c>
      <c r="P32" s="123">
        <v>1</v>
      </c>
      <c r="Q32" s="123">
        <v>7</v>
      </c>
      <c r="R32" s="123">
        <f>O32-2566</f>
        <v>-213</v>
      </c>
      <c r="S32" s="123">
        <v>0</v>
      </c>
      <c r="T32" s="123"/>
      <c r="U32" s="123"/>
      <c r="V32" s="123">
        <v>1</v>
      </c>
      <c r="W32" s="123"/>
      <c r="X32" s="123"/>
      <c r="Y32" s="123"/>
    </row>
    <row r="33" spans="1:25" s="114" customFormat="1" ht="15.75">
      <c r="A33" s="114" t="s">
        <v>115</v>
      </c>
      <c r="B33" s="119" t="s">
        <v>175</v>
      </c>
      <c r="D33" s="119">
        <v>176</v>
      </c>
      <c r="E33" s="119"/>
      <c r="F33" s="119">
        <v>368</v>
      </c>
      <c r="G33" s="119"/>
      <c r="H33" s="119">
        <v>392</v>
      </c>
      <c r="I33" s="119">
        <v>381</v>
      </c>
      <c r="J33" s="186">
        <v>445</v>
      </c>
      <c r="K33" s="119"/>
      <c r="L33" s="119"/>
      <c r="M33" s="119">
        <v>397</v>
      </c>
      <c r="N33" s="120">
        <v>211</v>
      </c>
      <c r="O33" s="114">
        <f t="shared" si="4"/>
        <v>2370</v>
      </c>
      <c r="P33" s="119">
        <v>1</v>
      </c>
      <c r="Q33" s="119">
        <v>7</v>
      </c>
      <c r="R33" s="119">
        <v>-169</v>
      </c>
      <c r="S33" s="119">
        <v>0</v>
      </c>
      <c r="T33" s="119"/>
      <c r="U33" s="119"/>
      <c r="V33" s="119">
        <v>1</v>
      </c>
      <c r="W33" s="119"/>
      <c r="X33" s="119"/>
      <c r="Y33" s="119"/>
    </row>
    <row r="34" spans="1:25" s="125" customFormat="1" ht="15.75">
      <c r="A34" s="125" t="s">
        <v>116</v>
      </c>
      <c r="B34" s="125" t="s">
        <v>222</v>
      </c>
      <c r="D34" s="187">
        <v>416</v>
      </c>
      <c r="E34" s="123"/>
      <c r="F34" s="187">
        <v>413</v>
      </c>
      <c r="G34" s="123"/>
      <c r="H34" s="123">
        <v>369</v>
      </c>
      <c r="I34" s="123"/>
      <c r="J34" s="123"/>
      <c r="K34" s="187">
        <v>428</v>
      </c>
      <c r="L34" s="123"/>
      <c r="M34" s="123">
        <v>381</v>
      </c>
      <c r="N34" s="127">
        <v>389</v>
      </c>
      <c r="O34" s="125">
        <f t="shared" si="4"/>
        <v>2396</v>
      </c>
      <c r="P34" s="123">
        <v>3</v>
      </c>
      <c r="Q34" s="123">
        <v>5</v>
      </c>
      <c r="R34" s="123">
        <v>-159</v>
      </c>
      <c r="S34" s="123">
        <v>0</v>
      </c>
      <c r="T34" s="123"/>
      <c r="U34" s="123"/>
      <c r="V34" s="123">
        <v>1</v>
      </c>
      <c r="W34" s="123"/>
      <c r="X34" s="123"/>
      <c r="Y34" s="123"/>
    </row>
    <row r="35" spans="1:25" s="114" customFormat="1" ht="15.75">
      <c r="A35" s="114" t="s">
        <v>117</v>
      </c>
      <c r="B35" s="119" t="s">
        <v>14</v>
      </c>
      <c r="C35" s="186">
        <v>417</v>
      </c>
      <c r="D35" s="88"/>
      <c r="E35" s="88">
        <v>391</v>
      </c>
      <c r="F35" s="88"/>
      <c r="G35" s="88"/>
      <c r="H35" s="88">
        <v>406</v>
      </c>
      <c r="I35" s="88">
        <v>381</v>
      </c>
      <c r="J35" s="189">
        <v>433</v>
      </c>
      <c r="K35" s="88"/>
      <c r="L35" s="88"/>
      <c r="M35" s="88"/>
      <c r="N35" s="120">
        <v>360</v>
      </c>
      <c r="O35" s="114">
        <f t="shared" si="4"/>
        <v>2388</v>
      </c>
      <c r="P35" s="119">
        <v>2</v>
      </c>
      <c r="Q35" s="119">
        <v>6</v>
      </c>
      <c r="R35" s="119">
        <v>-180</v>
      </c>
      <c r="S35" s="119">
        <v>0</v>
      </c>
      <c r="T35" s="119"/>
      <c r="U35" s="119"/>
      <c r="V35" s="119">
        <v>1</v>
      </c>
      <c r="W35" s="119"/>
      <c r="X35" s="119"/>
      <c r="Y35" s="119"/>
    </row>
    <row r="36" spans="1:25" s="125" customFormat="1" ht="15.75">
      <c r="A36" s="125" t="s">
        <v>118</v>
      </c>
      <c r="B36" s="123" t="s">
        <v>17</v>
      </c>
      <c r="C36" s="125">
        <v>406</v>
      </c>
      <c r="D36" s="188">
        <v>421</v>
      </c>
      <c r="E36" s="126"/>
      <c r="F36" s="126">
        <v>382</v>
      </c>
      <c r="G36" s="126"/>
      <c r="H36" s="126"/>
      <c r="I36" s="126">
        <v>406</v>
      </c>
      <c r="J36" s="126">
        <v>420</v>
      </c>
      <c r="K36" s="188">
        <v>431</v>
      </c>
      <c r="L36" s="126"/>
      <c r="M36" s="126"/>
      <c r="N36" s="127"/>
      <c r="O36" s="125">
        <f t="shared" si="4"/>
        <v>2466</v>
      </c>
      <c r="P36" s="140">
        <v>2</v>
      </c>
      <c r="Q36" s="123">
        <v>6</v>
      </c>
      <c r="R36" s="123">
        <v>-56</v>
      </c>
      <c r="S36" s="123">
        <v>0</v>
      </c>
      <c r="T36" s="123"/>
      <c r="U36" s="123"/>
      <c r="V36" s="123">
        <v>1</v>
      </c>
      <c r="W36" s="123"/>
      <c r="X36" s="123"/>
      <c r="Y36" s="123"/>
    </row>
    <row r="37" spans="1:25" s="125" customFormat="1" ht="15.75">
      <c r="A37" s="125" t="s">
        <v>119</v>
      </c>
      <c r="B37" s="123" t="s">
        <v>144</v>
      </c>
      <c r="C37" s="187">
        <v>432</v>
      </c>
      <c r="D37" s="123">
        <v>392</v>
      </c>
      <c r="E37" s="123"/>
      <c r="F37" s="123"/>
      <c r="G37" s="187">
        <v>444</v>
      </c>
      <c r="H37" s="123"/>
      <c r="I37" s="123">
        <v>380</v>
      </c>
      <c r="J37" s="187">
        <v>426</v>
      </c>
      <c r="K37" s="123">
        <v>415</v>
      </c>
      <c r="L37" s="123"/>
      <c r="M37" s="123"/>
      <c r="N37" s="127"/>
      <c r="O37" s="125">
        <f t="shared" si="4"/>
        <v>2489</v>
      </c>
      <c r="P37" s="123">
        <v>3</v>
      </c>
      <c r="Q37" s="123">
        <v>5</v>
      </c>
      <c r="R37" s="123">
        <v>-31</v>
      </c>
      <c r="S37" s="123">
        <v>0</v>
      </c>
      <c r="T37" s="123"/>
      <c r="U37" s="123"/>
      <c r="V37" s="123">
        <v>1</v>
      </c>
      <c r="W37" s="123"/>
      <c r="X37" s="123"/>
      <c r="Y37" s="123"/>
    </row>
    <row r="38" spans="1:25" s="114" customFormat="1" ht="16.5" customHeight="1">
      <c r="A38" s="114" t="s">
        <v>120</v>
      </c>
      <c r="B38" s="114" t="s">
        <v>13</v>
      </c>
      <c r="C38" s="186">
        <v>428</v>
      </c>
      <c r="D38" s="119"/>
      <c r="E38" s="119"/>
      <c r="F38" s="186">
        <v>420</v>
      </c>
      <c r="G38" s="119"/>
      <c r="H38" s="119"/>
      <c r="I38" s="119"/>
      <c r="J38" s="119">
        <v>400</v>
      </c>
      <c r="K38" s="119">
        <v>380</v>
      </c>
      <c r="L38" s="119"/>
      <c r="M38" s="119">
        <v>376</v>
      </c>
      <c r="N38" s="120">
        <v>369</v>
      </c>
      <c r="O38" s="114">
        <f t="shared" si="4"/>
        <v>2373</v>
      </c>
      <c r="P38" s="119">
        <v>2</v>
      </c>
      <c r="Q38" s="119">
        <v>6</v>
      </c>
      <c r="R38" s="119">
        <v>-110</v>
      </c>
      <c r="S38" s="119">
        <v>0</v>
      </c>
      <c r="T38" s="119"/>
      <c r="U38" s="119"/>
      <c r="V38" s="119">
        <v>1</v>
      </c>
      <c r="W38" s="119"/>
      <c r="X38" s="119"/>
      <c r="Y38" s="119"/>
    </row>
    <row r="39" spans="1:25" s="125" customFormat="1" ht="15.75">
      <c r="A39" s="125" t="s">
        <v>121</v>
      </c>
      <c r="B39" s="123" t="s">
        <v>244</v>
      </c>
      <c r="C39" s="125">
        <v>424</v>
      </c>
      <c r="D39" s="187">
        <v>425</v>
      </c>
      <c r="E39" s="123"/>
      <c r="F39" s="123">
        <v>388</v>
      </c>
      <c r="G39" s="187">
        <v>441</v>
      </c>
      <c r="H39" s="123"/>
      <c r="I39" s="187">
        <v>449</v>
      </c>
      <c r="J39" s="123">
        <v>420</v>
      </c>
      <c r="K39" s="123"/>
      <c r="L39" s="123"/>
      <c r="M39" s="123"/>
      <c r="N39" s="127"/>
      <c r="O39" s="125">
        <f t="shared" si="4"/>
        <v>2547</v>
      </c>
      <c r="P39" s="123">
        <v>5</v>
      </c>
      <c r="Q39" s="123">
        <v>3</v>
      </c>
      <c r="R39" s="123">
        <v>128</v>
      </c>
      <c r="S39" s="123">
        <v>2</v>
      </c>
      <c r="T39" s="123">
        <v>1</v>
      </c>
      <c r="U39" s="123"/>
      <c r="V39" s="123"/>
      <c r="W39" s="123"/>
      <c r="X39" s="123"/>
      <c r="Y39" s="123"/>
    </row>
    <row r="40" spans="1:25" s="114" customFormat="1" ht="16.5" thickBot="1">
      <c r="A40" s="114" t="s">
        <v>122</v>
      </c>
      <c r="B40" s="119" t="s">
        <v>16</v>
      </c>
      <c r="C40" s="186">
        <v>442</v>
      </c>
      <c r="D40" s="119">
        <v>396</v>
      </c>
      <c r="E40" s="119"/>
      <c r="F40" s="119">
        <v>374</v>
      </c>
      <c r="G40" s="119"/>
      <c r="H40" s="119"/>
      <c r="I40" s="186">
        <v>456</v>
      </c>
      <c r="J40" s="186">
        <v>447</v>
      </c>
      <c r="K40" s="119"/>
      <c r="L40" s="119"/>
      <c r="M40" s="119">
        <v>397</v>
      </c>
      <c r="N40" s="137"/>
      <c r="O40" s="114">
        <f t="shared" si="4"/>
        <v>2512</v>
      </c>
      <c r="P40" s="119">
        <v>3</v>
      </c>
      <c r="Q40" s="119">
        <v>5</v>
      </c>
      <c r="R40" s="119">
        <v>-132</v>
      </c>
      <c r="S40" s="119">
        <v>0</v>
      </c>
      <c r="T40" s="119"/>
      <c r="U40" s="119"/>
      <c r="V40" s="119">
        <v>1</v>
      </c>
      <c r="W40" s="119"/>
      <c r="X40" s="119"/>
      <c r="Y40" s="119"/>
    </row>
    <row r="41" spans="2:22" ht="16.5" thickTop="1">
      <c r="B41" s="77"/>
      <c r="C41" s="33">
        <f>SUM(C28:C40)</f>
        <v>3269</v>
      </c>
      <c r="D41" s="33">
        <f>SUM(D28:D40)-D33</f>
        <v>3222</v>
      </c>
      <c r="E41" s="33">
        <f aca="true" t="shared" si="5" ref="E41:M41">SUM(E28:E40)</f>
        <v>1223</v>
      </c>
      <c r="F41" s="33">
        <f t="shared" si="5"/>
        <v>3897</v>
      </c>
      <c r="G41" s="33">
        <f t="shared" si="5"/>
        <v>1755</v>
      </c>
      <c r="H41" s="33">
        <f t="shared" si="5"/>
        <v>1167</v>
      </c>
      <c r="I41" s="33">
        <f t="shared" si="5"/>
        <v>4054</v>
      </c>
      <c r="J41" s="33">
        <f t="shared" si="5"/>
        <v>5121</v>
      </c>
      <c r="K41" s="33">
        <f t="shared" si="5"/>
        <v>3246</v>
      </c>
      <c r="L41" s="33">
        <f t="shared" si="5"/>
        <v>0</v>
      </c>
      <c r="M41" s="33">
        <f t="shared" si="5"/>
        <v>2317</v>
      </c>
      <c r="N41" s="33">
        <f>SUM(N28:N40)-N33</f>
        <v>1855</v>
      </c>
      <c r="P41" s="1">
        <f>SUM(P28:P40)</f>
        <v>30</v>
      </c>
      <c r="Q41" s="1">
        <f>SUM(Q28:Q40)</f>
        <v>74</v>
      </c>
      <c r="R41" s="1">
        <f>SUM(R28:R40)</f>
        <v>-1466</v>
      </c>
      <c r="S41" s="1">
        <f>SUM(S28:S40)</f>
        <v>2</v>
      </c>
      <c r="T41" s="1">
        <f>SUM(T28:T40)+T19</f>
        <v>1</v>
      </c>
      <c r="U41" s="1">
        <f>SUM(U28:U40)+U19</f>
        <v>0</v>
      </c>
      <c r="V41" s="1">
        <f>SUM(V28:V40)+V19</f>
        <v>25</v>
      </c>
    </row>
    <row r="42" spans="2:14" ht="15.75">
      <c r="B42" s="36" t="s">
        <v>172</v>
      </c>
      <c r="C42" s="1">
        <f>COUNT(C28:C40)</f>
        <v>8</v>
      </c>
      <c r="D42" s="1">
        <f>COUNT(D28:D40)-COUNT(D33)</f>
        <v>8</v>
      </c>
      <c r="E42" s="1">
        <f aca="true" t="shared" si="6" ref="E42:M42">COUNT(E28:E40)</f>
        <v>3</v>
      </c>
      <c r="F42" s="1">
        <f t="shared" si="6"/>
        <v>10</v>
      </c>
      <c r="G42" s="1">
        <f t="shared" si="6"/>
        <v>4</v>
      </c>
      <c r="H42" s="1">
        <f t="shared" si="6"/>
        <v>3</v>
      </c>
      <c r="I42" s="1">
        <f t="shared" si="6"/>
        <v>10</v>
      </c>
      <c r="J42" s="1">
        <f t="shared" si="6"/>
        <v>12</v>
      </c>
      <c r="K42" s="1">
        <f t="shared" si="6"/>
        <v>8</v>
      </c>
      <c r="L42" s="1">
        <f t="shared" si="6"/>
        <v>0</v>
      </c>
      <c r="M42" s="1">
        <f t="shared" si="6"/>
        <v>6</v>
      </c>
      <c r="N42" s="1">
        <f>COUNT(N28:N40)-COUNT(N33)</f>
        <v>5</v>
      </c>
    </row>
    <row r="43" spans="2:22" ht="31.5">
      <c r="B43" s="11" t="s">
        <v>169</v>
      </c>
      <c r="C43" s="34">
        <f>C41/C42</f>
        <v>408.625</v>
      </c>
      <c r="D43" s="34">
        <f aca="true" t="shared" si="7" ref="D43:N43">D41/D42</f>
        <v>402.75</v>
      </c>
      <c r="E43" s="34">
        <f t="shared" si="7"/>
        <v>407.6666666666667</v>
      </c>
      <c r="F43" s="34">
        <f t="shared" si="7"/>
        <v>389.7</v>
      </c>
      <c r="G43" s="34">
        <f t="shared" si="7"/>
        <v>438.75</v>
      </c>
      <c r="H43" s="34">
        <f t="shared" si="7"/>
        <v>389</v>
      </c>
      <c r="I43" s="34">
        <f t="shared" si="7"/>
        <v>405.4</v>
      </c>
      <c r="J43" s="34">
        <f t="shared" si="7"/>
        <v>426.75</v>
      </c>
      <c r="K43" s="34">
        <f t="shared" si="7"/>
        <v>405.75</v>
      </c>
      <c r="L43" s="34" t="e">
        <f t="shared" si="7"/>
        <v>#DIV/0!</v>
      </c>
      <c r="M43" s="34">
        <f t="shared" si="7"/>
        <v>386.1666666666667</v>
      </c>
      <c r="N43" s="34">
        <f t="shared" si="7"/>
        <v>371</v>
      </c>
      <c r="O43" s="3" t="s">
        <v>23</v>
      </c>
      <c r="P43" s="212" t="s">
        <v>83</v>
      </c>
      <c r="Q43" s="212"/>
      <c r="R43" s="3" t="s">
        <v>24</v>
      </c>
      <c r="S43" s="10" t="s">
        <v>84</v>
      </c>
      <c r="U43" s="40" t="s">
        <v>91</v>
      </c>
      <c r="V43" s="40" t="s">
        <v>153</v>
      </c>
    </row>
    <row r="44" spans="15:22" ht="15.75">
      <c r="O44" s="6">
        <f>SUM(O28:O40)+O22</f>
        <v>62494</v>
      </c>
      <c r="P44" s="6">
        <f>SUM(P28:P40)+P22</f>
        <v>59</v>
      </c>
      <c r="Q44" s="6">
        <f>SUM(Q28:Q40)+Q22</f>
        <v>149</v>
      </c>
      <c r="R44" s="6">
        <f>SUM(R28:R40)+R22</f>
        <v>-3017</v>
      </c>
      <c r="S44" s="6">
        <f>SUM(S28:S40)+S22</f>
        <v>2</v>
      </c>
      <c r="U44" s="2">
        <f>P44-Q44</f>
        <v>-90</v>
      </c>
      <c r="V44" s="2">
        <f>SUM(T41:V41)</f>
        <v>26</v>
      </c>
    </row>
    <row r="46" spans="15:16" ht="15.75">
      <c r="O46" s="1" t="s">
        <v>93</v>
      </c>
      <c r="P46" s="18">
        <f>O44/V44</f>
        <v>2403.6153846153848</v>
      </c>
    </row>
  </sheetData>
  <sheetProtection/>
  <mergeCells count="9">
    <mergeCell ref="P43:Q43"/>
    <mergeCell ref="E1:F1"/>
    <mergeCell ref="P4:Q4"/>
    <mergeCell ref="C24:D24"/>
    <mergeCell ref="P21:Q21"/>
    <mergeCell ref="F24:J24"/>
    <mergeCell ref="L24:M24"/>
    <mergeCell ref="C4:N4"/>
    <mergeCell ref="K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0"/>
  <sheetViews>
    <sheetView zoomScale="90" zoomScaleNormal="90" zoomScalePageLayoutView="0" workbookViewId="0" topLeftCell="A19">
      <selection activeCell="H36" sqref="H36"/>
    </sheetView>
  </sheetViews>
  <sheetFormatPr defaultColWidth="9.00390625" defaultRowHeight="12.75"/>
  <cols>
    <col min="1" max="1" width="11.25390625" style="1" bestFit="1" customWidth="1"/>
    <col min="2" max="2" width="21.00390625" style="1" bestFit="1" customWidth="1"/>
    <col min="3" max="3" width="10.75390625" style="1" customWidth="1"/>
    <col min="4" max="4" width="9.125" style="1" customWidth="1"/>
    <col min="5" max="7" width="10.75390625" style="1" customWidth="1"/>
    <col min="8" max="8" width="9.125" style="1" customWidth="1"/>
    <col min="9" max="10" width="11.375" style="1" customWidth="1"/>
    <col min="11" max="11" width="10.625" style="1" customWidth="1"/>
    <col min="12" max="12" width="10.75390625" style="1" customWidth="1"/>
    <col min="13" max="13" width="10.875" style="1" customWidth="1"/>
    <col min="14" max="14" width="15.75390625" style="1" bestFit="1" customWidth="1"/>
    <col min="15" max="15" width="16.875" style="1" customWidth="1"/>
    <col min="16" max="16" width="9.875" style="1" customWidth="1"/>
    <col min="17" max="17" width="12.375" style="1" customWidth="1"/>
    <col min="18" max="18" width="13.375" style="1" customWidth="1"/>
    <col min="19" max="19" width="10.875" style="1" customWidth="1"/>
    <col min="21" max="21" width="11.75390625" style="0" customWidth="1"/>
    <col min="22" max="22" width="12.25390625" style="0" customWidth="1"/>
  </cols>
  <sheetData>
    <row r="1" spans="1:18" ht="15.75">
      <c r="A1" s="211" t="s">
        <v>104</v>
      </c>
      <c r="B1" s="211"/>
      <c r="C1" s="28" t="s">
        <v>232</v>
      </c>
      <c r="D1" s="28" t="s">
        <v>108</v>
      </c>
      <c r="E1" s="29" t="s">
        <v>199</v>
      </c>
      <c r="F1" s="29"/>
      <c r="G1" s="110"/>
      <c r="H1" s="110"/>
      <c r="K1" s="208" t="s">
        <v>112</v>
      </c>
      <c r="L1" s="208"/>
      <c r="M1" s="208"/>
      <c r="N1" s="11" t="s">
        <v>113</v>
      </c>
      <c r="O1" s="76" t="s">
        <v>91</v>
      </c>
      <c r="Q1" s="60" t="s">
        <v>93</v>
      </c>
      <c r="R1" s="18">
        <f>O22/V22</f>
        <v>2568.923076923077</v>
      </c>
    </row>
    <row r="2" spans="11:18" ht="15.75">
      <c r="K2" s="1">
        <f>P22+O41</f>
        <v>119</v>
      </c>
      <c r="M2" s="1">
        <f>Q22+P41</f>
        <v>89</v>
      </c>
      <c r="N2" s="1">
        <f>S22+R41</f>
        <v>33</v>
      </c>
      <c r="O2" s="1">
        <f>K2-M2</f>
        <v>30</v>
      </c>
      <c r="Q2" s="60" t="s">
        <v>159</v>
      </c>
      <c r="R2" s="6">
        <f>N6+N7+N9+N11+N13+N15+N17+N28+N30+N32+N35+N37+N39</f>
        <v>33698</v>
      </c>
    </row>
    <row r="4" spans="3:22" ht="15.75">
      <c r="C4" s="212" t="s">
        <v>20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P4" s="212" t="s">
        <v>21</v>
      </c>
      <c r="Q4" s="212"/>
      <c r="T4" s="2"/>
      <c r="U4" s="2"/>
      <c r="V4" s="2"/>
    </row>
    <row r="5" spans="2:21" ht="48" thickBot="1">
      <c r="B5" s="3" t="s">
        <v>18</v>
      </c>
      <c r="C5" s="8" t="s">
        <v>81</v>
      </c>
      <c r="D5" s="8" t="s">
        <v>51</v>
      </c>
      <c r="E5" s="8" t="s">
        <v>26</v>
      </c>
      <c r="F5" s="8" t="s">
        <v>36</v>
      </c>
      <c r="G5" s="108" t="s">
        <v>212</v>
      </c>
      <c r="H5" s="8" t="s">
        <v>174</v>
      </c>
      <c r="I5" s="8" t="s">
        <v>250</v>
      </c>
      <c r="J5" s="8" t="s">
        <v>254</v>
      </c>
      <c r="K5" s="8" t="s">
        <v>88</v>
      </c>
      <c r="L5" s="8" t="s">
        <v>238</v>
      </c>
      <c r="M5" s="36" t="s">
        <v>221</v>
      </c>
      <c r="N5" s="11" t="s">
        <v>23</v>
      </c>
      <c r="O5" s="11" t="s">
        <v>143</v>
      </c>
      <c r="P5" s="11" t="s">
        <v>22</v>
      </c>
      <c r="Q5" s="11" t="s">
        <v>24</v>
      </c>
      <c r="R5" s="10" t="s">
        <v>82</v>
      </c>
      <c r="S5" s="2" t="s">
        <v>130</v>
      </c>
      <c r="T5" s="2" t="s">
        <v>131</v>
      </c>
      <c r="U5" s="2" t="s">
        <v>132</v>
      </c>
    </row>
    <row r="6" spans="1:21" s="87" customFormat="1" ht="15.75">
      <c r="A6" s="118" t="s">
        <v>0</v>
      </c>
      <c r="B6" s="119" t="s">
        <v>144</v>
      </c>
      <c r="C6" s="119">
        <v>179</v>
      </c>
      <c r="D6" s="119">
        <v>387</v>
      </c>
      <c r="E6" s="119"/>
      <c r="F6" s="186">
        <v>415</v>
      </c>
      <c r="G6" s="119">
        <v>372</v>
      </c>
      <c r="H6" s="186">
        <v>414</v>
      </c>
      <c r="I6" s="119">
        <v>389</v>
      </c>
      <c r="J6" s="119"/>
      <c r="K6" s="119">
        <v>172</v>
      </c>
      <c r="L6" s="119"/>
      <c r="M6" s="176"/>
      <c r="N6" s="114">
        <f>SUM(C6:M6)</f>
        <v>2328</v>
      </c>
      <c r="O6" s="118">
        <v>2</v>
      </c>
      <c r="P6" s="118">
        <v>6</v>
      </c>
      <c r="Q6" s="118">
        <v>-106</v>
      </c>
      <c r="R6" s="118">
        <v>0</v>
      </c>
      <c r="S6" s="122"/>
      <c r="T6" s="122"/>
      <c r="U6" s="122">
        <v>1</v>
      </c>
    </row>
    <row r="7" spans="1:22" s="87" customFormat="1" ht="15.75">
      <c r="A7" s="118" t="s">
        <v>1</v>
      </c>
      <c r="B7" s="119" t="s">
        <v>233</v>
      </c>
      <c r="D7" s="189">
        <v>452</v>
      </c>
      <c r="E7" s="88"/>
      <c r="F7" s="189">
        <v>460</v>
      </c>
      <c r="G7" s="189">
        <v>434</v>
      </c>
      <c r="H7" s="189">
        <v>449</v>
      </c>
      <c r="I7" s="88">
        <v>413</v>
      </c>
      <c r="J7" s="88"/>
      <c r="K7" s="88">
        <v>413</v>
      </c>
      <c r="L7" s="88"/>
      <c r="M7" s="120"/>
      <c r="N7" s="114">
        <f>SUM(C7:M7)</f>
        <v>2621</v>
      </c>
      <c r="O7" s="89">
        <v>6</v>
      </c>
      <c r="P7" s="89">
        <v>2</v>
      </c>
      <c r="Q7" s="90">
        <v>171</v>
      </c>
      <c r="R7" s="89">
        <v>2</v>
      </c>
      <c r="S7" s="91">
        <v>1</v>
      </c>
      <c r="T7" s="91"/>
      <c r="U7" s="91"/>
      <c r="V7" s="107"/>
    </row>
    <row r="8" spans="1:19" s="125" customFormat="1" ht="15.75">
      <c r="A8" s="125" t="s">
        <v>2</v>
      </c>
      <c r="B8" s="123" t="s">
        <v>16</v>
      </c>
      <c r="D8" s="123">
        <v>431</v>
      </c>
      <c r="E8" s="123">
        <v>410</v>
      </c>
      <c r="F8" s="187">
        <v>449</v>
      </c>
      <c r="G8" s="187">
        <v>450</v>
      </c>
      <c r="H8" s="123">
        <v>419</v>
      </c>
      <c r="I8" s="187">
        <v>474</v>
      </c>
      <c r="J8" s="123"/>
      <c r="K8" s="123"/>
      <c r="L8" s="123"/>
      <c r="M8" s="127"/>
      <c r="N8" s="125">
        <f aca="true" t="shared" si="0" ref="N8:N18">SUM(B8:M8)</f>
        <v>2633</v>
      </c>
      <c r="O8" s="125">
        <v>5</v>
      </c>
      <c r="P8" s="125">
        <v>3</v>
      </c>
      <c r="Q8" s="125">
        <v>40</v>
      </c>
      <c r="R8" s="125">
        <v>2</v>
      </c>
      <c r="S8" s="125">
        <v>1</v>
      </c>
    </row>
    <row r="9" spans="1:19" s="114" customFormat="1" ht="15.75">
      <c r="A9" s="114" t="s">
        <v>3</v>
      </c>
      <c r="B9" s="119" t="s">
        <v>244</v>
      </c>
      <c r="C9" s="186">
        <v>456</v>
      </c>
      <c r="D9" s="119">
        <v>427</v>
      </c>
      <c r="E9" s="119"/>
      <c r="F9" s="119">
        <v>411</v>
      </c>
      <c r="G9" s="186">
        <v>465</v>
      </c>
      <c r="H9" s="119"/>
      <c r="I9" s="119"/>
      <c r="J9" s="186">
        <v>442</v>
      </c>
      <c r="K9" s="119"/>
      <c r="L9" s="186">
        <v>476</v>
      </c>
      <c r="M9" s="120"/>
      <c r="N9" s="114">
        <f t="shared" si="0"/>
        <v>2677</v>
      </c>
      <c r="O9" s="114">
        <v>6</v>
      </c>
      <c r="P9" s="114">
        <v>2</v>
      </c>
      <c r="Q9" s="115">
        <v>211</v>
      </c>
      <c r="R9" s="114">
        <v>2</v>
      </c>
      <c r="S9" s="114">
        <v>1</v>
      </c>
    </row>
    <row r="10" spans="1:19" s="125" customFormat="1" ht="15.75">
      <c r="A10" s="125" t="s">
        <v>4</v>
      </c>
      <c r="B10" s="125" t="s">
        <v>13</v>
      </c>
      <c r="C10" s="125">
        <v>194</v>
      </c>
      <c r="D10" s="187">
        <v>421</v>
      </c>
      <c r="E10" s="187">
        <v>421</v>
      </c>
      <c r="F10" s="187">
        <v>419</v>
      </c>
      <c r="G10" s="187">
        <v>474</v>
      </c>
      <c r="H10" s="123"/>
      <c r="I10" s="123"/>
      <c r="J10" s="187">
        <v>433</v>
      </c>
      <c r="K10" s="123"/>
      <c r="L10" s="123">
        <v>204</v>
      </c>
      <c r="M10" s="127"/>
      <c r="N10" s="125">
        <f t="shared" si="0"/>
        <v>2566</v>
      </c>
      <c r="O10" s="125">
        <v>7</v>
      </c>
      <c r="P10" s="125">
        <v>1</v>
      </c>
      <c r="Q10" s="125">
        <v>76</v>
      </c>
      <c r="R10" s="125">
        <v>2</v>
      </c>
      <c r="S10" s="125">
        <v>1</v>
      </c>
    </row>
    <row r="11" spans="1:19" s="114" customFormat="1" ht="15.75">
      <c r="A11" s="114" t="s">
        <v>5</v>
      </c>
      <c r="B11" s="119" t="s">
        <v>15</v>
      </c>
      <c r="C11" s="114">
        <v>384</v>
      </c>
      <c r="D11" s="119">
        <v>206</v>
      </c>
      <c r="E11" s="186">
        <v>441</v>
      </c>
      <c r="F11" s="119"/>
      <c r="G11" s="186">
        <v>463</v>
      </c>
      <c r="H11" s="119"/>
      <c r="I11" s="119"/>
      <c r="J11" s="186">
        <v>437</v>
      </c>
      <c r="K11" s="186">
        <v>434</v>
      </c>
      <c r="L11" s="119"/>
      <c r="M11" s="120">
        <v>207</v>
      </c>
      <c r="N11" s="114">
        <f t="shared" si="0"/>
        <v>2572</v>
      </c>
      <c r="O11" s="114">
        <v>6</v>
      </c>
      <c r="P11" s="114">
        <v>2</v>
      </c>
      <c r="Q11" s="115">
        <v>94</v>
      </c>
      <c r="R11" s="114">
        <v>2</v>
      </c>
      <c r="S11" s="114">
        <v>1</v>
      </c>
    </row>
    <row r="12" spans="1:20" s="125" customFormat="1" ht="15.75">
      <c r="A12" s="125" t="s">
        <v>6</v>
      </c>
      <c r="B12" s="123" t="s">
        <v>176</v>
      </c>
      <c r="D12" s="187">
        <v>455</v>
      </c>
      <c r="E12" s="187">
        <v>435</v>
      </c>
      <c r="F12" s="187">
        <v>451</v>
      </c>
      <c r="G12" s="187">
        <v>438</v>
      </c>
      <c r="H12" s="123"/>
      <c r="I12" s="123"/>
      <c r="J12" s="123">
        <v>390</v>
      </c>
      <c r="K12" s="123"/>
      <c r="L12" s="123"/>
      <c r="M12" s="127">
        <v>380</v>
      </c>
      <c r="N12" s="125">
        <f t="shared" si="0"/>
        <v>2549</v>
      </c>
      <c r="O12" s="125">
        <v>4</v>
      </c>
      <c r="P12" s="125">
        <v>4</v>
      </c>
      <c r="Q12" s="124">
        <v>-20</v>
      </c>
      <c r="R12" s="125">
        <v>1</v>
      </c>
      <c r="T12" s="125">
        <v>1</v>
      </c>
    </row>
    <row r="13" spans="1:21" s="114" customFormat="1" ht="15.75">
      <c r="A13" s="114" t="s">
        <v>7</v>
      </c>
      <c r="B13" s="119" t="s">
        <v>14</v>
      </c>
      <c r="C13" s="114">
        <v>406</v>
      </c>
      <c r="D13" s="119">
        <v>196</v>
      </c>
      <c r="E13" s="119">
        <v>404</v>
      </c>
      <c r="F13" s="186">
        <v>425</v>
      </c>
      <c r="G13" s="186">
        <v>486</v>
      </c>
      <c r="H13" s="119"/>
      <c r="I13" s="119">
        <v>420</v>
      </c>
      <c r="J13" s="119">
        <v>212</v>
      </c>
      <c r="K13" s="119"/>
      <c r="L13" s="119"/>
      <c r="M13" s="120"/>
      <c r="N13" s="114">
        <f t="shared" si="0"/>
        <v>2549</v>
      </c>
      <c r="O13" s="114">
        <v>2</v>
      </c>
      <c r="P13" s="114">
        <v>6</v>
      </c>
      <c r="Q13" s="114">
        <v>-70</v>
      </c>
      <c r="R13" s="114">
        <v>0</v>
      </c>
      <c r="U13" s="114">
        <v>1</v>
      </c>
    </row>
    <row r="14" spans="1:21" s="125" customFormat="1" ht="15.75">
      <c r="A14" s="125" t="s">
        <v>8</v>
      </c>
      <c r="B14" s="125" t="s">
        <v>222</v>
      </c>
      <c r="D14" s="123"/>
      <c r="E14" s="123"/>
      <c r="F14" s="123">
        <v>419</v>
      </c>
      <c r="G14" s="123">
        <v>422</v>
      </c>
      <c r="H14" s="187">
        <v>447</v>
      </c>
      <c r="I14" s="123">
        <v>408</v>
      </c>
      <c r="J14" s="187">
        <v>439</v>
      </c>
      <c r="K14" s="123"/>
      <c r="L14" s="123">
        <v>409</v>
      </c>
      <c r="M14" s="127"/>
      <c r="N14" s="125">
        <f t="shared" si="0"/>
        <v>2544</v>
      </c>
      <c r="O14" s="125">
        <v>2</v>
      </c>
      <c r="P14" s="125">
        <v>6</v>
      </c>
      <c r="Q14" s="125">
        <v>-98</v>
      </c>
      <c r="R14" s="125">
        <v>0</v>
      </c>
      <c r="U14" s="125">
        <v>1</v>
      </c>
    </row>
    <row r="15" spans="1:21" s="114" customFormat="1" ht="15.75">
      <c r="A15" s="114" t="s">
        <v>9</v>
      </c>
      <c r="B15" s="119" t="s">
        <v>175</v>
      </c>
      <c r="C15" s="114">
        <v>369</v>
      </c>
      <c r="D15" s="186">
        <v>444</v>
      </c>
      <c r="E15" s="119">
        <v>414</v>
      </c>
      <c r="F15" s="119">
        <v>430</v>
      </c>
      <c r="G15" s="186">
        <v>460</v>
      </c>
      <c r="H15" s="119">
        <v>410</v>
      </c>
      <c r="I15" s="119"/>
      <c r="J15" s="119"/>
      <c r="K15" s="119"/>
      <c r="L15" s="119"/>
      <c r="M15" s="120"/>
      <c r="N15" s="114">
        <f t="shared" si="0"/>
        <v>2527</v>
      </c>
      <c r="O15" s="114">
        <v>2</v>
      </c>
      <c r="P15" s="114">
        <v>6</v>
      </c>
      <c r="Q15" s="115">
        <v>-52</v>
      </c>
      <c r="R15" s="114">
        <v>0</v>
      </c>
      <c r="U15" s="114">
        <v>1</v>
      </c>
    </row>
    <row r="16" spans="1:21" s="125" customFormat="1" ht="15.75">
      <c r="A16" s="125" t="s">
        <v>10</v>
      </c>
      <c r="B16" s="123" t="s">
        <v>241</v>
      </c>
      <c r="D16" s="123">
        <v>403</v>
      </c>
      <c r="E16" s="123"/>
      <c r="F16" s="187">
        <v>437</v>
      </c>
      <c r="G16" s="187">
        <v>440</v>
      </c>
      <c r="H16" s="123"/>
      <c r="I16" s="187">
        <v>450</v>
      </c>
      <c r="J16" s="123">
        <v>411</v>
      </c>
      <c r="K16" s="123"/>
      <c r="L16" s="123">
        <v>425</v>
      </c>
      <c r="M16" s="127"/>
      <c r="N16" s="125">
        <f t="shared" si="0"/>
        <v>2566</v>
      </c>
      <c r="O16" s="125">
        <v>3</v>
      </c>
      <c r="P16" s="125">
        <v>5</v>
      </c>
      <c r="Q16" s="124">
        <f>2566-2620</f>
        <v>-54</v>
      </c>
      <c r="R16" s="125">
        <v>0</v>
      </c>
      <c r="U16" s="125">
        <v>1</v>
      </c>
    </row>
    <row r="17" spans="1:19" s="114" customFormat="1" ht="15.75">
      <c r="A17" s="114" t="s">
        <v>11</v>
      </c>
      <c r="B17" s="114" t="s">
        <v>19</v>
      </c>
      <c r="D17" s="88">
        <v>396</v>
      </c>
      <c r="E17" s="186">
        <v>443</v>
      </c>
      <c r="F17" s="186">
        <v>480</v>
      </c>
      <c r="G17" s="186">
        <v>451</v>
      </c>
      <c r="H17" s="88"/>
      <c r="I17" s="186">
        <v>458</v>
      </c>
      <c r="J17" s="119"/>
      <c r="K17" s="119">
        <v>207</v>
      </c>
      <c r="L17" s="88">
        <v>223</v>
      </c>
      <c r="M17" s="120"/>
      <c r="N17" s="114">
        <f t="shared" si="0"/>
        <v>2658</v>
      </c>
      <c r="O17" s="114">
        <v>6</v>
      </c>
      <c r="P17" s="114">
        <v>2</v>
      </c>
      <c r="Q17" s="115">
        <v>30</v>
      </c>
      <c r="R17" s="114">
        <v>2</v>
      </c>
      <c r="S17" s="114">
        <v>1</v>
      </c>
    </row>
    <row r="18" spans="1:21" s="125" customFormat="1" ht="16.5" thickBot="1">
      <c r="A18" s="125" t="s">
        <v>12</v>
      </c>
      <c r="B18" s="123" t="s">
        <v>202</v>
      </c>
      <c r="C18" s="159"/>
      <c r="D18" s="85"/>
      <c r="E18" s="85">
        <v>431</v>
      </c>
      <c r="F18" s="85">
        <v>412</v>
      </c>
      <c r="G18" s="195">
        <v>440</v>
      </c>
      <c r="H18" s="195">
        <v>450</v>
      </c>
      <c r="I18" s="85"/>
      <c r="J18" s="195">
        <v>432</v>
      </c>
      <c r="K18" s="85"/>
      <c r="L18" s="195">
        <v>441</v>
      </c>
      <c r="M18" s="86"/>
      <c r="N18" s="159">
        <f t="shared" si="0"/>
        <v>2606</v>
      </c>
      <c r="O18" s="159">
        <v>6</v>
      </c>
      <c r="P18" s="159">
        <v>2</v>
      </c>
      <c r="Q18" s="158">
        <v>70</v>
      </c>
      <c r="R18" s="159">
        <v>2</v>
      </c>
      <c r="S18" s="159">
        <v>1</v>
      </c>
      <c r="T18" s="159"/>
      <c r="U18" s="159"/>
    </row>
    <row r="19" spans="3:21" ht="16.5" thickTop="1">
      <c r="C19" s="6">
        <f>SUM(C6:C18)-C6-C10</f>
        <v>1615</v>
      </c>
      <c r="D19" s="6">
        <f>SUM(D6:D18)-D11-D13</f>
        <v>3816</v>
      </c>
      <c r="E19" s="6">
        <f>SUM(E6:E18)</f>
        <v>3399</v>
      </c>
      <c r="F19" s="6">
        <f>SUM(F6:F18)</f>
        <v>5208</v>
      </c>
      <c r="G19" s="6">
        <f>SUM(G6:G18)</f>
        <v>5795</v>
      </c>
      <c r="H19" s="6">
        <f>SUM(H6:H18)-H12</f>
        <v>2589</v>
      </c>
      <c r="I19" s="6">
        <f>SUM(I6:I18)</f>
        <v>3012</v>
      </c>
      <c r="J19" s="6">
        <f>SUM(J6:J18)-J13</f>
        <v>2984</v>
      </c>
      <c r="K19" s="6">
        <f>SUM(K6:K18)-K6-K17</f>
        <v>847</v>
      </c>
      <c r="L19" s="6">
        <f>SUM(L6:L18)-L10-L17</f>
        <v>1751</v>
      </c>
      <c r="M19" s="6">
        <f>SUM(M6:M18)-M11</f>
        <v>380</v>
      </c>
      <c r="O19" s="2">
        <f aca="true" t="shared" si="1" ref="O19:U19">SUM(O6:O18)</f>
        <v>57</v>
      </c>
      <c r="P19" s="2">
        <f t="shared" si="1"/>
        <v>47</v>
      </c>
      <c r="Q19" s="2">
        <f t="shared" si="1"/>
        <v>292</v>
      </c>
      <c r="R19" s="2">
        <f t="shared" si="1"/>
        <v>15</v>
      </c>
      <c r="S19" s="2">
        <f t="shared" si="1"/>
        <v>7</v>
      </c>
      <c r="T19" s="2">
        <f t="shared" si="1"/>
        <v>1</v>
      </c>
      <c r="U19" s="2">
        <f t="shared" si="1"/>
        <v>5</v>
      </c>
    </row>
    <row r="20" spans="2:19" ht="15.75">
      <c r="B20" s="1" t="s">
        <v>155</v>
      </c>
      <c r="C20" s="6">
        <f>COUNT(C6:C18)-COUNT(C6)-COUNT(C10)</f>
        <v>4</v>
      </c>
      <c r="D20" s="6">
        <f>COUNT(D6:D18)-COUNT(D11)-COUNT(D13)</f>
        <v>9</v>
      </c>
      <c r="E20" s="6">
        <f>COUNT(E6:E18)</f>
        <v>8</v>
      </c>
      <c r="F20" s="6">
        <f>COUNT(F6:F18)</f>
        <v>12</v>
      </c>
      <c r="G20" s="6">
        <f>COUNT(G6:G18)</f>
        <v>13</v>
      </c>
      <c r="H20" s="6">
        <f>COUNT(H6:H18)-COUNT(H12)</f>
        <v>6</v>
      </c>
      <c r="I20" s="6">
        <f>COUNT(I6:I18)</f>
        <v>7</v>
      </c>
      <c r="J20" s="6">
        <f>COUNT(J6:J18)-COUNT(J13)</f>
        <v>7</v>
      </c>
      <c r="K20" s="6">
        <f>COUNT(K6:K18)-COUNT(K6)-COUNT(K17)</f>
        <v>2</v>
      </c>
      <c r="L20" s="6">
        <f>COUNT(L6:L18)-COUNT(L10)-COUNT(L17)</f>
        <v>4</v>
      </c>
      <c r="M20" s="6">
        <f>COUNT(M6:M18)-COUNT(M11)</f>
        <v>1</v>
      </c>
      <c r="S20"/>
    </row>
    <row r="21" spans="2:21" ht="33" customHeight="1">
      <c r="B21" s="11" t="s">
        <v>92</v>
      </c>
      <c r="C21" s="16">
        <f>C19/C20</f>
        <v>403.75</v>
      </c>
      <c r="D21" s="16">
        <f aca="true" t="shared" si="2" ref="D21:M21">D19/D20</f>
        <v>424</v>
      </c>
      <c r="E21" s="16">
        <f t="shared" si="2"/>
        <v>424.875</v>
      </c>
      <c r="F21" s="16">
        <f t="shared" si="2"/>
        <v>434</v>
      </c>
      <c r="G21" s="16">
        <f t="shared" si="2"/>
        <v>445.7692307692308</v>
      </c>
      <c r="H21" s="16">
        <f t="shared" si="2"/>
        <v>431.5</v>
      </c>
      <c r="I21" s="16">
        <f t="shared" si="2"/>
        <v>430.2857142857143</v>
      </c>
      <c r="J21" s="16">
        <f>J19/J20</f>
        <v>426.2857142857143</v>
      </c>
      <c r="K21" s="16">
        <f t="shared" si="2"/>
        <v>423.5</v>
      </c>
      <c r="L21" s="16">
        <f t="shared" si="2"/>
        <v>437.75</v>
      </c>
      <c r="M21" s="16">
        <f t="shared" si="2"/>
        <v>380</v>
      </c>
      <c r="N21" s="3" t="s">
        <v>23</v>
      </c>
      <c r="O21" s="212" t="s">
        <v>83</v>
      </c>
      <c r="P21" s="212"/>
      <c r="Q21" s="3" t="s">
        <v>24</v>
      </c>
      <c r="R21" s="10" t="s">
        <v>84</v>
      </c>
      <c r="S21"/>
      <c r="T21" s="40" t="s">
        <v>91</v>
      </c>
      <c r="U21" s="40" t="s">
        <v>153</v>
      </c>
    </row>
    <row r="22" spans="15:22" ht="15.75">
      <c r="O22" s="6">
        <f>SUM(N6:N18)</f>
        <v>33396</v>
      </c>
      <c r="P22" s="1">
        <f>SUM(O6:O18)</f>
        <v>57</v>
      </c>
      <c r="Q22" s="1">
        <f>SUM(P6:P18)</f>
        <v>47</v>
      </c>
      <c r="R22" s="1">
        <f>SUM(Q6:Q18)</f>
        <v>292</v>
      </c>
      <c r="S22" s="1">
        <f>SUM(R6:R18)</f>
        <v>15</v>
      </c>
      <c r="U22" s="2">
        <f>P22-Q22</f>
        <v>10</v>
      </c>
      <c r="V22" s="2">
        <f>SUM(S19:U19)</f>
        <v>13</v>
      </c>
    </row>
    <row r="24" spans="3:14" ht="15.75">
      <c r="C24" s="213" t="s">
        <v>28</v>
      </c>
      <c r="D24" s="213"/>
      <c r="G24" s="214" t="s">
        <v>97</v>
      </c>
      <c r="H24" s="214"/>
      <c r="I24" s="214"/>
      <c r="J24" s="19"/>
      <c r="M24" s="215" t="s">
        <v>98</v>
      </c>
      <c r="N24" s="215"/>
    </row>
    <row r="25" spans="1:22" ht="16.5" thickBo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61"/>
      <c r="U25" s="61"/>
      <c r="V25" s="61"/>
    </row>
    <row r="26" spans="7:17" ht="15.75">
      <c r="G26" s="21"/>
      <c r="H26" s="21"/>
      <c r="P26" s="212"/>
      <c r="Q26" s="212"/>
    </row>
    <row r="27" spans="2:21" ht="48" thickBot="1">
      <c r="B27" s="75"/>
      <c r="C27" s="8" t="s">
        <v>81</v>
      </c>
      <c r="D27" s="8" t="s">
        <v>51</v>
      </c>
      <c r="E27" s="8" t="s">
        <v>26</v>
      </c>
      <c r="F27" s="8" t="s">
        <v>36</v>
      </c>
      <c r="G27" s="108" t="s">
        <v>212</v>
      </c>
      <c r="H27" s="8" t="s">
        <v>174</v>
      </c>
      <c r="I27" s="8" t="s">
        <v>250</v>
      </c>
      <c r="J27" s="8" t="s">
        <v>254</v>
      </c>
      <c r="K27" s="8" t="s">
        <v>88</v>
      </c>
      <c r="L27" s="8" t="s">
        <v>238</v>
      </c>
      <c r="M27" s="8" t="s">
        <v>221</v>
      </c>
      <c r="N27" s="11" t="s">
        <v>23</v>
      </c>
      <c r="O27" s="11" t="s">
        <v>143</v>
      </c>
      <c r="P27" s="11" t="s">
        <v>22</v>
      </c>
      <c r="Q27" s="11" t="s">
        <v>24</v>
      </c>
      <c r="R27" s="10" t="s">
        <v>82</v>
      </c>
      <c r="S27" s="2" t="s">
        <v>130</v>
      </c>
      <c r="T27" s="2" t="s">
        <v>131</v>
      </c>
      <c r="U27" s="2" t="s">
        <v>132</v>
      </c>
    </row>
    <row r="28" spans="1:19" s="114" customFormat="1" ht="15.75">
      <c r="A28" s="114" t="s">
        <v>228</v>
      </c>
      <c r="B28" s="119" t="s">
        <v>176</v>
      </c>
      <c r="D28" s="186">
        <v>467</v>
      </c>
      <c r="E28" s="119">
        <v>402</v>
      </c>
      <c r="F28" s="119"/>
      <c r="G28" s="186">
        <v>478</v>
      </c>
      <c r="H28" s="186">
        <v>432</v>
      </c>
      <c r="I28" s="119"/>
      <c r="J28" s="119"/>
      <c r="K28" s="119"/>
      <c r="L28" s="119">
        <v>430</v>
      </c>
      <c r="M28" s="186">
        <v>441</v>
      </c>
      <c r="N28" s="129">
        <f aca="true" t="shared" si="3" ref="N28:N40">SUM(C28:M28)</f>
        <v>2650</v>
      </c>
      <c r="O28" s="114">
        <v>6</v>
      </c>
      <c r="P28" s="114">
        <v>2</v>
      </c>
      <c r="Q28" s="114">
        <v>105</v>
      </c>
      <c r="R28" s="114">
        <v>2</v>
      </c>
      <c r="S28" s="114">
        <v>1</v>
      </c>
    </row>
    <row r="29" spans="1:19" s="125" customFormat="1" ht="15.75">
      <c r="A29" s="125" t="s">
        <v>229</v>
      </c>
      <c r="B29" s="123" t="s">
        <v>15</v>
      </c>
      <c r="D29" s="187">
        <v>410</v>
      </c>
      <c r="E29" s="123"/>
      <c r="F29" s="187">
        <v>429</v>
      </c>
      <c r="G29" s="187">
        <v>414</v>
      </c>
      <c r="H29" s="187">
        <v>450</v>
      </c>
      <c r="I29" s="123"/>
      <c r="J29" s="123"/>
      <c r="K29" s="123"/>
      <c r="L29" s="187">
        <v>431</v>
      </c>
      <c r="M29" s="123">
        <v>379</v>
      </c>
      <c r="N29" s="130">
        <f t="shared" si="3"/>
        <v>2513</v>
      </c>
      <c r="O29" s="125">
        <v>7</v>
      </c>
      <c r="P29" s="125">
        <v>1</v>
      </c>
      <c r="Q29" s="125">
        <v>138</v>
      </c>
      <c r="R29" s="125">
        <v>2</v>
      </c>
      <c r="S29" s="125">
        <v>1</v>
      </c>
    </row>
    <row r="30" spans="1:19" s="114" customFormat="1" ht="15.75">
      <c r="A30" s="114" t="s">
        <v>214</v>
      </c>
      <c r="B30" s="114" t="s">
        <v>13</v>
      </c>
      <c r="D30" s="186">
        <v>433</v>
      </c>
      <c r="E30" s="186">
        <v>457</v>
      </c>
      <c r="F30" s="119"/>
      <c r="G30" s="119">
        <v>424</v>
      </c>
      <c r="H30" s="186">
        <v>459</v>
      </c>
      <c r="I30" s="119"/>
      <c r="J30" s="119"/>
      <c r="K30" s="119">
        <v>407</v>
      </c>
      <c r="L30" s="186">
        <v>450</v>
      </c>
      <c r="M30" s="119"/>
      <c r="N30" s="129">
        <f t="shared" si="3"/>
        <v>2630</v>
      </c>
      <c r="O30" s="114">
        <v>6</v>
      </c>
      <c r="P30" s="114">
        <v>2</v>
      </c>
      <c r="Q30" s="114">
        <v>82</v>
      </c>
      <c r="R30" s="114">
        <v>2</v>
      </c>
      <c r="S30" s="114">
        <v>1</v>
      </c>
    </row>
    <row r="31" spans="1:19" s="125" customFormat="1" ht="15.75">
      <c r="A31" s="125" t="s">
        <v>215</v>
      </c>
      <c r="B31" s="123" t="s">
        <v>244</v>
      </c>
      <c r="D31" s="123"/>
      <c r="E31" s="123">
        <v>415</v>
      </c>
      <c r="F31" s="123">
        <v>429</v>
      </c>
      <c r="G31" s="187">
        <v>479</v>
      </c>
      <c r="H31" s="123"/>
      <c r="I31" s="123">
        <v>379</v>
      </c>
      <c r="J31" s="123"/>
      <c r="K31" s="123"/>
      <c r="L31" s="187">
        <v>443</v>
      </c>
      <c r="M31" s="187">
        <v>449</v>
      </c>
      <c r="N31" s="130">
        <f t="shared" si="3"/>
        <v>2594</v>
      </c>
      <c r="O31" s="125">
        <v>5</v>
      </c>
      <c r="P31" s="125">
        <v>3</v>
      </c>
      <c r="Q31" s="125">
        <v>35</v>
      </c>
      <c r="R31" s="125">
        <v>2</v>
      </c>
      <c r="S31" s="125">
        <v>1</v>
      </c>
    </row>
    <row r="32" spans="1:21" s="114" customFormat="1" ht="15.75">
      <c r="A32" s="114" t="s">
        <v>114</v>
      </c>
      <c r="B32" s="119" t="s">
        <v>16</v>
      </c>
      <c r="D32" s="186">
        <v>464</v>
      </c>
      <c r="E32" s="119">
        <v>430</v>
      </c>
      <c r="F32" s="119"/>
      <c r="G32" s="119">
        <v>430</v>
      </c>
      <c r="H32" s="119">
        <v>430</v>
      </c>
      <c r="I32" s="119"/>
      <c r="J32" s="119"/>
      <c r="K32" s="119"/>
      <c r="L32" s="186">
        <v>438</v>
      </c>
      <c r="M32" s="119">
        <v>419</v>
      </c>
      <c r="N32" s="129">
        <f t="shared" si="3"/>
        <v>2611</v>
      </c>
      <c r="O32" s="114">
        <v>2</v>
      </c>
      <c r="P32" s="114">
        <v>6</v>
      </c>
      <c r="Q32" s="114">
        <v>-63</v>
      </c>
      <c r="R32" s="114">
        <v>0</v>
      </c>
      <c r="U32" s="114">
        <v>1</v>
      </c>
    </row>
    <row r="33" spans="1:19" s="125" customFormat="1" ht="15.75">
      <c r="A33" s="125" t="s">
        <v>115</v>
      </c>
      <c r="B33" s="123" t="s">
        <v>233</v>
      </c>
      <c r="C33" s="187">
        <v>431</v>
      </c>
      <c r="D33" s="187">
        <v>475</v>
      </c>
      <c r="E33" s="187">
        <v>427</v>
      </c>
      <c r="F33" s="187">
        <v>423</v>
      </c>
      <c r="G33" s="123">
        <v>227</v>
      </c>
      <c r="H33" s="123"/>
      <c r="I33" s="123">
        <v>190</v>
      </c>
      <c r="J33" s="123"/>
      <c r="K33" s="123"/>
      <c r="L33" s="187">
        <v>426</v>
      </c>
      <c r="M33" s="123"/>
      <c r="N33" s="130">
        <f t="shared" si="3"/>
        <v>2599</v>
      </c>
      <c r="O33" s="125">
        <v>7</v>
      </c>
      <c r="P33" s="125">
        <v>1</v>
      </c>
      <c r="Q33" s="125">
        <v>143</v>
      </c>
      <c r="R33" s="125">
        <v>2</v>
      </c>
      <c r="S33" s="125">
        <v>1</v>
      </c>
    </row>
    <row r="34" spans="1:19" s="125" customFormat="1" ht="15.75">
      <c r="A34" s="125" t="s">
        <v>116</v>
      </c>
      <c r="B34" s="123" t="s">
        <v>144</v>
      </c>
      <c r="C34" s="125">
        <v>427</v>
      </c>
      <c r="D34" s="187">
        <v>447</v>
      </c>
      <c r="E34" s="123">
        <v>439</v>
      </c>
      <c r="F34" s="187">
        <v>442</v>
      </c>
      <c r="G34" s="187">
        <v>453</v>
      </c>
      <c r="H34" s="123">
        <v>202</v>
      </c>
      <c r="I34" s="123"/>
      <c r="J34" s="123"/>
      <c r="K34" s="123"/>
      <c r="L34" s="123"/>
      <c r="M34" s="123">
        <v>225</v>
      </c>
      <c r="N34" s="130">
        <f t="shared" si="3"/>
        <v>2635</v>
      </c>
      <c r="O34" s="125">
        <v>5</v>
      </c>
      <c r="P34" s="125">
        <v>3</v>
      </c>
      <c r="Q34" s="125">
        <v>42</v>
      </c>
      <c r="R34" s="125">
        <v>2</v>
      </c>
      <c r="S34" s="125">
        <v>1</v>
      </c>
    </row>
    <row r="35" spans="1:19" s="114" customFormat="1" ht="15.75">
      <c r="A35" s="114" t="s">
        <v>117</v>
      </c>
      <c r="B35" s="119" t="s">
        <v>202</v>
      </c>
      <c r="D35" s="186">
        <v>471</v>
      </c>
      <c r="E35" s="186">
        <v>457</v>
      </c>
      <c r="F35" s="119"/>
      <c r="G35" s="186">
        <v>457</v>
      </c>
      <c r="H35" s="119"/>
      <c r="I35" s="119">
        <v>410</v>
      </c>
      <c r="J35" s="119"/>
      <c r="K35" s="186">
        <v>482</v>
      </c>
      <c r="L35" s="119"/>
      <c r="M35" s="119">
        <v>405</v>
      </c>
      <c r="N35" s="129">
        <f t="shared" si="3"/>
        <v>2682</v>
      </c>
      <c r="O35" s="114">
        <v>6</v>
      </c>
      <c r="P35" s="114">
        <v>2</v>
      </c>
      <c r="Q35" s="114">
        <v>140</v>
      </c>
      <c r="R35" s="114">
        <v>2</v>
      </c>
      <c r="S35" s="114">
        <v>1</v>
      </c>
    </row>
    <row r="36" spans="1:19" s="125" customFormat="1" ht="15.75">
      <c r="A36" s="125" t="s">
        <v>118</v>
      </c>
      <c r="B36" s="125" t="s">
        <v>19</v>
      </c>
      <c r="C36" s="123"/>
      <c r="D36" s="187">
        <v>447</v>
      </c>
      <c r="E36" s="123">
        <v>444</v>
      </c>
      <c r="F36" s="123"/>
      <c r="G36" s="123">
        <v>427</v>
      </c>
      <c r="H36" s="187">
        <v>457</v>
      </c>
      <c r="I36" s="123"/>
      <c r="J36" s="123"/>
      <c r="K36" s="123"/>
      <c r="L36" s="187">
        <v>467</v>
      </c>
      <c r="M36" s="187">
        <v>447</v>
      </c>
      <c r="N36" s="130">
        <f t="shared" si="3"/>
        <v>2689</v>
      </c>
      <c r="O36" s="125">
        <v>6</v>
      </c>
      <c r="P36" s="125">
        <v>2</v>
      </c>
      <c r="Q36" s="125">
        <v>72</v>
      </c>
      <c r="R36" s="125">
        <v>2</v>
      </c>
      <c r="S36" s="125">
        <v>1</v>
      </c>
    </row>
    <row r="37" spans="1:21" s="114" customFormat="1" ht="15.75">
      <c r="A37" s="114" t="s">
        <v>119</v>
      </c>
      <c r="B37" s="119" t="s">
        <v>258</v>
      </c>
      <c r="C37" s="114">
        <v>202</v>
      </c>
      <c r="D37" s="119">
        <v>432</v>
      </c>
      <c r="E37" s="186">
        <v>438</v>
      </c>
      <c r="F37" s="119">
        <v>436</v>
      </c>
      <c r="G37" s="186">
        <v>446</v>
      </c>
      <c r="H37" s="119">
        <v>413</v>
      </c>
      <c r="I37" s="119"/>
      <c r="J37" s="119"/>
      <c r="K37" s="119"/>
      <c r="L37" s="119"/>
      <c r="M37" s="119">
        <v>188</v>
      </c>
      <c r="N37" s="129">
        <f t="shared" si="3"/>
        <v>2555</v>
      </c>
      <c r="O37" s="114">
        <v>2</v>
      </c>
      <c r="P37" s="114">
        <v>6</v>
      </c>
      <c r="Q37" s="114">
        <v>-106</v>
      </c>
      <c r="R37" s="114">
        <v>0</v>
      </c>
      <c r="U37" s="114">
        <v>1</v>
      </c>
    </row>
    <row r="38" spans="1:21" s="125" customFormat="1" ht="15.75">
      <c r="A38" s="125" t="s">
        <v>120</v>
      </c>
      <c r="B38" s="123" t="s">
        <v>175</v>
      </c>
      <c r="D38" s="126">
        <v>205</v>
      </c>
      <c r="E38" s="188">
        <v>463</v>
      </c>
      <c r="F38" s="126">
        <v>414</v>
      </c>
      <c r="G38" s="126">
        <v>422</v>
      </c>
      <c r="H38" s="126">
        <v>221</v>
      </c>
      <c r="I38" s="126"/>
      <c r="J38" s="126"/>
      <c r="K38" s="126"/>
      <c r="L38" s="188">
        <v>428</v>
      </c>
      <c r="M38" s="126">
        <v>428</v>
      </c>
      <c r="N38" s="130">
        <f t="shared" si="3"/>
        <v>2581</v>
      </c>
      <c r="O38" s="125">
        <v>2</v>
      </c>
      <c r="P38" s="125">
        <v>6</v>
      </c>
      <c r="Q38" s="125">
        <v>-88</v>
      </c>
      <c r="R38" s="125">
        <v>0</v>
      </c>
      <c r="U38" s="125">
        <v>1</v>
      </c>
    </row>
    <row r="39" spans="1:21" s="114" customFormat="1" ht="15.75">
      <c r="A39" s="114" t="s">
        <v>121</v>
      </c>
      <c r="B39" s="114" t="s">
        <v>222</v>
      </c>
      <c r="D39" s="186">
        <v>441</v>
      </c>
      <c r="E39" s="186">
        <v>481</v>
      </c>
      <c r="F39" s="119">
        <v>421</v>
      </c>
      <c r="G39" s="119">
        <v>439</v>
      </c>
      <c r="H39" s="119"/>
      <c r="I39" s="119">
        <v>222</v>
      </c>
      <c r="J39" s="119"/>
      <c r="K39" s="119">
        <v>184</v>
      </c>
      <c r="L39" s="119"/>
      <c r="M39" s="186">
        <v>450</v>
      </c>
      <c r="N39" s="129">
        <f t="shared" si="3"/>
        <v>2638</v>
      </c>
      <c r="O39" s="114">
        <v>3</v>
      </c>
      <c r="P39" s="114">
        <v>5</v>
      </c>
      <c r="Q39" s="114">
        <v>-16</v>
      </c>
      <c r="R39" s="114">
        <v>0</v>
      </c>
      <c r="U39" s="114">
        <v>1</v>
      </c>
    </row>
    <row r="40" spans="1:19" s="125" customFormat="1" ht="16.5" thickBot="1">
      <c r="A40" s="125" t="s">
        <v>122</v>
      </c>
      <c r="B40" s="123" t="s">
        <v>14</v>
      </c>
      <c r="C40" s="159"/>
      <c r="D40" s="195">
        <v>432</v>
      </c>
      <c r="E40" s="195">
        <v>419</v>
      </c>
      <c r="F40" s="85"/>
      <c r="G40" s="195">
        <v>444</v>
      </c>
      <c r="H40" s="85"/>
      <c r="I40" s="85">
        <v>400</v>
      </c>
      <c r="J40" s="85"/>
      <c r="K40" s="85"/>
      <c r="L40" s="85">
        <v>412</v>
      </c>
      <c r="M40" s="85">
        <v>413</v>
      </c>
      <c r="N40" s="130">
        <f t="shared" si="3"/>
        <v>2520</v>
      </c>
      <c r="O40" s="125">
        <v>5</v>
      </c>
      <c r="P40" s="125">
        <v>3</v>
      </c>
      <c r="Q40" s="125">
        <v>26</v>
      </c>
      <c r="R40" s="125">
        <v>2</v>
      </c>
      <c r="S40" s="125">
        <v>1</v>
      </c>
    </row>
    <row r="41" spans="3:21" ht="16.5" thickTop="1">
      <c r="C41" s="7">
        <f>SUM(C28:C40)-C37</f>
        <v>858</v>
      </c>
      <c r="D41" s="7">
        <f>SUM(D28:D40)-D38</f>
        <v>4919</v>
      </c>
      <c r="E41" s="7">
        <f aca="true" t="shared" si="4" ref="E41:L41">SUM(E28:E40)</f>
        <v>5272</v>
      </c>
      <c r="F41" s="7">
        <f t="shared" si="4"/>
        <v>2994</v>
      </c>
      <c r="G41" s="7">
        <f>SUM(G28:G40)-G33</f>
        <v>5313</v>
      </c>
      <c r="H41" s="7">
        <f>SUM(H28:H40)-H34-H38</f>
        <v>2641</v>
      </c>
      <c r="I41" s="7">
        <f>SUM(I28:I40)-I33-I39</f>
        <v>1189</v>
      </c>
      <c r="J41" s="7">
        <f t="shared" si="4"/>
        <v>0</v>
      </c>
      <c r="K41" s="7">
        <f>SUM(K28:K40)-K39</f>
        <v>889</v>
      </c>
      <c r="L41" s="7">
        <f t="shared" si="4"/>
        <v>3925</v>
      </c>
      <c r="M41" s="7">
        <f>SUM(M28:M40)-M34-M37</f>
        <v>3831</v>
      </c>
      <c r="O41" s="1">
        <f>SUM(O28:O40)</f>
        <v>62</v>
      </c>
      <c r="P41" s="1">
        <f>SUM(P28:P40)</f>
        <v>42</v>
      </c>
      <c r="Q41" s="1">
        <f>SUM(Q28:Q40)</f>
        <v>510</v>
      </c>
      <c r="R41" s="1">
        <f>SUM(R28:R40)</f>
        <v>18</v>
      </c>
      <c r="S41" s="1">
        <f>SUM(S28:S40)+S19</f>
        <v>16</v>
      </c>
      <c r="T41" s="1">
        <f>SUM(T28:T40)+T19</f>
        <v>1</v>
      </c>
      <c r="U41" s="1">
        <f>SUM(U28:U40)+U19</f>
        <v>9</v>
      </c>
    </row>
    <row r="42" spans="2:19" ht="15.75">
      <c r="B42" s="36" t="s">
        <v>172</v>
      </c>
      <c r="C42" s="1">
        <f>COUNT(C28:C40)-COUNT(C37)</f>
        <v>2</v>
      </c>
      <c r="D42" s="1">
        <f>COUNT(D28:D40)-COUNT(D38)</f>
        <v>11</v>
      </c>
      <c r="E42" s="1">
        <f aca="true" t="shared" si="5" ref="E42:L42">COUNT(E28:E40)</f>
        <v>12</v>
      </c>
      <c r="F42" s="1">
        <f t="shared" si="5"/>
        <v>7</v>
      </c>
      <c r="G42" s="1">
        <f>COUNT(G28:G40)-COUNT(G33)</f>
        <v>12</v>
      </c>
      <c r="H42" s="1">
        <f>COUNT(H28:H40)-COUNT(H34)-COUNT(H38)</f>
        <v>6</v>
      </c>
      <c r="I42" s="1">
        <f>COUNT(I28:I40)-COUNT(I33)-COUNT(I39)</f>
        <v>3</v>
      </c>
      <c r="J42" s="1">
        <f t="shared" si="5"/>
        <v>0</v>
      </c>
      <c r="K42" s="1">
        <f>COUNT(K28:K40)-COUNT(K39)</f>
        <v>2</v>
      </c>
      <c r="L42" s="1">
        <f t="shared" si="5"/>
        <v>9</v>
      </c>
      <c r="M42" s="1">
        <f>COUNT(M28:M40)-COUNT(M34)-COUNT(M37)</f>
        <v>9</v>
      </c>
      <c r="S42"/>
    </row>
    <row r="43" spans="2:21" ht="39">
      <c r="B43" s="11" t="s">
        <v>171</v>
      </c>
      <c r="C43" s="16">
        <f aca="true" t="shared" si="6" ref="C43:M43">C41/C42</f>
        <v>429</v>
      </c>
      <c r="D43" s="16">
        <f t="shared" si="6"/>
        <v>447.1818181818182</v>
      </c>
      <c r="E43" s="16">
        <f t="shared" si="6"/>
        <v>439.3333333333333</v>
      </c>
      <c r="F43" s="16">
        <f t="shared" si="6"/>
        <v>427.7142857142857</v>
      </c>
      <c r="G43" s="16">
        <f t="shared" si="6"/>
        <v>442.75</v>
      </c>
      <c r="H43" s="16">
        <f t="shared" si="6"/>
        <v>440.1666666666667</v>
      </c>
      <c r="I43" s="16">
        <f t="shared" si="6"/>
        <v>396.3333333333333</v>
      </c>
      <c r="J43" s="16" t="e">
        <f t="shared" si="6"/>
        <v>#DIV/0!</v>
      </c>
      <c r="K43" s="16">
        <f t="shared" si="6"/>
        <v>444.5</v>
      </c>
      <c r="L43" s="16">
        <f t="shared" si="6"/>
        <v>436.1111111111111</v>
      </c>
      <c r="M43" s="16">
        <f t="shared" si="6"/>
        <v>425.6666666666667</v>
      </c>
      <c r="N43" s="3" t="s">
        <v>23</v>
      </c>
      <c r="O43" s="212" t="s">
        <v>83</v>
      </c>
      <c r="P43" s="212"/>
      <c r="Q43" s="3" t="s">
        <v>24</v>
      </c>
      <c r="R43" s="10" t="s">
        <v>84</v>
      </c>
      <c r="S43"/>
      <c r="T43" s="40" t="s">
        <v>91</v>
      </c>
      <c r="U43" s="40" t="s">
        <v>153</v>
      </c>
    </row>
    <row r="44" spans="14:21" ht="15.75">
      <c r="N44" s="6">
        <f>SUM(N28:N40)+O22</f>
        <v>67293</v>
      </c>
      <c r="O44" s="6">
        <f>SUM(O28:O40)+P22</f>
        <v>119</v>
      </c>
      <c r="P44" s="6">
        <f>SUM(P28:P40)+Q22</f>
        <v>89</v>
      </c>
      <c r="Q44" s="6">
        <f>SUM(Q28:Q40)+R22</f>
        <v>802</v>
      </c>
      <c r="R44" s="6">
        <f>SUM(R28:R40)+S22</f>
        <v>33</v>
      </c>
      <c r="S44"/>
      <c r="T44" s="2">
        <f>O44-P44</f>
        <v>30</v>
      </c>
      <c r="U44" s="2">
        <f>SUM(S41:U41)</f>
        <v>26</v>
      </c>
    </row>
    <row r="45" ht="15.75">
      <c r="S45"/>
    </row>
    <row r="46" spans="14:19" ht="15.75">
      <c r="N46" s="1" t="s">
        <v>93</v>
      </c>
      <c r="O46" s="18">
        <f>N44/U44</f>
        <v>2588.1923076923076</v>
      </c>
      <c r="S46"/>
    </row>
    <row r="47" ht="15.75">
      <c r="S47"/>
    </row>
    <row r="48" ht="15.75">
      <c r="S48"/>
    </row>
    <row r="49" ht="15.75">
      <c r="S49"/>
    </row>
    <row r="50" ht="15.75">
      <c r="S50"/>
    </row>
    <row r="51" ht="15.75">
      <c r="S51"/>
    </row>
    <row r="52" ht="15.75">
      <c r="S52"/>
    </row>
    <row r="53" ht="15.75">
      <c r="S53"/>
    </row>
    <row r="54" ht="15.75">
      <c r="S54"/>
    </row>
    <row r="55" ht="15.75">
      <c r="S55"/>
    </row>
    <row r="56" ht="15.75">
      <c r="S56"/>
    </row>
    <row r="57" ht="15.75">
      <c r="S57"/>
    </row>
    <row r="58" ht="15.75">
      <c r="S58"/>
    </row>
    <row r="59" ht="15.75">
      <c r="S59"/>
    </row>
    <row r="60" ht="15.75">
      <c r="S60"/>
    </row>
  </sheetData>
  <sheetProtection/>
  <mergeCells count="10">
    <mergeCell ref="A1:B1"/>
    <mergeCell ref="P26:Q26"/>
    <mergeCell ref="K1:M1"/>
    <mergeCell ref="O43:P43"/>
    <mergeCell ref="C4:N4"/>
    <mergeCell ref="P4:Q4"/>
    <mergeCell ref="C24:D24"/>
    <mergeCell ref="O21:P21"/>
    <mergeCell ref="G24:I24"/>
    <mergeCell ref="M24:N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T45"/>
  <sheetViews>
    <sheetView zoomScale="90" zoomScaleNormal="90" zoomScalePageLayoutView="0" workbookViewId="0" topLeftCell="A24">
      <selection activeCell="K39" sqref="J39:K39"/>
    </sheetView>
  </sheetViews>
  <sheetFormatPr defaultColWidth="9.00390625" defaultRowHeight="12.75"/>
  <cols>
    <col min="1" max="1" width="11.75390625" style="1" bestFit="1" customWidth="1"/>
    <col min="2" max="2" width="21.00390625" style="1" bestFit="1" customWidth="1"/>
    <col min="3" max="3" width="10.00390625" style="1" customWidth="1"/>
    <col min="4" max="4" width="11.25390625" style="1" customWidth="1"/>
    <col min="5" max="6" width="10.875" style="1" customWidth="1"/>
    <col min="7" max="7" width="8.625" style="1" customWidth="1"/>
    <col min="8" max="8" width="9.75390625" style="1" customWidth="1"/>
    <col min="9" max="9" width="11.875" style="1" customWidth="1"/>
    <col min="10" max="10" width="11.625" style="1" customWidth="1"/>
    <col min="11" max="11" width="11.375" style="1" customWidth="1"/>
    <col min="12" max="12" width="15.875" style="1" customWidth="1"/>
    <col min="13" max="13" width="12.25390625" style="1" customWidth="1"/>
    <col min="14" max="14" width="11.25390625" style="1" customWidth="1"/>
    <col min="15" max="15" width="13.375" style="1" bestFit="1" customWidth="1"/>
    <col min="16" max="16" width="13.375" style="1" customWidth="1"/>
    <col min="17" max="17" width="12.75390625" style="1" customWidth="1"/>
    <col min="18" max="18" width="9.25390625" style="0" bestFit="1" customWidth="1"/>
    <col min="19" max="19" width="11.125" style="0" customWidth="1"/>
    <col min="20" max="20" width="10.25390625" style="0" customWidth="1"/>
  </cols>
  <sheetData>
    <row r="1" spans="1:15" ht="15.75">
      <c r="A1" s="27" t="s">
        <v>104</v>
      </c>
      <c r="B1" s="31"/>
      <c r="C1" s="32" t="s">
        <v>179</v>
      </c>
      <c r="D1" s="28" t="s">
        <v>102</v>
      </c>
      <c r="E1" s="211" t="s">
        <v>103</v>
      </c>
      <c r="F1" s="211"/>
      <c r="G1" s="211"/>
      <c r="H1" s="208" t="s">
        <v>112</v>
      </c>
      <c r="I1" s="208"/>
      <c r="J1" s="11" t="s">
        <v>113</v>
      </c>
      <c r="K1" s="208" t="s">
        <v>91</v>
      </c>
      <c r="L1" s="208"/>
      <c r="N1" s="60" t="s">
        <v>93</v>
      </c>
      <c r="O1" s="18">
        <f>M22/T22</f>
        <v>2595.6153846153848</v>
      </c>
    </row>
    <row r="2" spans="8:15" ht="15.75">
      <c r="H2" s="1">
        <f>N22+M40</f>
        <v>137</v>
      </c>
      <c r="I2" s="1">
        <f>O22+N40</f>
        <v>71</v>
      </c>
      <c r="J2" s="1">
        <f>Q22+P40</f>
        <v>42</v>
      </c>
      <c r="K2" s="216">
        <f>H2-I2</f>
        <v>66</v>
      </c>
      <c r="L2" s="216"/>
      <c r="N2" s="60" t="s">
        <v>159</v>
      </c>
      <c r="O2" s="6">
        <f>L6+L8+L10+L11+L13+L15+L17+L27+L30+L32+L34+L36+L38</f>
        <v>33787</v>
      </c>
    </row>
    <row r="4" spans="3:20" ht="15.75">
      <c r="C4" s="212" t="s">
        <v>20</v>
      </c>
      <c r="D4" s="212"/>
      <c r="E4" s="212"/>
      <c r="F4" s="212"/>
      <c r="G4" s="212"/>
      <c r="H4" s="212"/>
      <c r="I4" s="212"/>
      <c r="J4" s="212"/>
      <c r="K4" s="212"/>
      <c r="L4" s="212"/>
      <c r="N4" s="212" t="s">
        <v>21</v>
      </c>
      <c r="O4" s="212"/>
      <c r="R4" s="2"/>
      <c r="S4" s="2"/>
      <c r="T4" s="2"/>
    </row>
    <row r="5" spans="2:19" ht="32.25" thickBot="1">
      <c r="B5" s="3" t="s">
        <v>18</v>
      </c>
      <c r="C5" s="8" t="s">
        <v>52</v>
      </c>
      <c r="D5" s="58" t="s">
        <v>54</v>
      </c>
      <c r="E5" s="58" t="s">
        <v>225</v>
      </c>
      <c r="F5" s="58" t="s">
        <v>236</v>
      </c>
      <c r="G5" s="58" t="s">
        <v>56</v>
      </c>
      <c r="H5" s="58" t="s">
        <v>74</v>
      </c>
      <c r="I5" s="58" t="s">
        <v>75</v>
      </c>
      <c r="J5" s="8" t="s">
        <v>150</v>
      </c>
      <c r="K5" s="108" t="s">
        <v>226</v>
      </c>
      <c r="L5" s="3" t="s">
        <v>23</v>
      </c>
      <c r="M5" s="3" t="s">
        <v>16</v>
      </c>
      <c r="N5" s="3" t="s">
        <v>22</v>
      </c>
      <c r="O5" s="3" t="s">
        <v>24</v>
      </c>
      <c r="P5" s="10" t="s">
        <v>82</v>
      </c>
      <c r="Q5" s="2" t="s">
        <v>130</v>
      </c>
      <c r="R5" s="2" t="s">
        <v>131</v>
      </c>
      <c r="S5" s="2" t="s">
        <v>132</v>
      </c>
    </row>
    <row r="6" spans="1:20" s="135" customFormat="1" ht="15.75">
      <c r="A6" s="114" t="s">
        <v>0</v>
      </c>
      <c r="B6" s="114" t="s">
        <v>19</v>
      </c>
      <c r="C6" s="186">
        <v>436</v>
      </c>
      <c r="D6" s="88">
        <v>416</v>
      </c>
      <c r="E6" s="88"/>
      <c r="F6" s="88"/>
      <c r="G6" s="88">
        <v>415</v>
      </c>
      <c r="H6" s="189">
        <v>434</v>
      </c>
      <c r="I6" s="189">
        <v>440</v>
      </c>
      <c r="J6" s="189">
        <v>426</v>
      </c>
      <c r="K6" s="120"/>
      <c r="L6" s="115">
        <f aca="true" t="shared" si="0" ref="L6:L18">SUM(C6:K6)</f>
        <v>2567</v>
      </c>
      <c r="M6" s="94">
        <v>6</v>
      </c>
      <c r="N6" s="94">
        <v>2</v>
      </c>
      <c r="O6" s="93">
        <v>51</v>
      </c>
      <c r="P6" s="94">
        <v>2</v>
      </c>
      <c r="Q6" s="94">
        <v>1</v>
      </c>
      <c r="R6" s="94"/>
      <c r="S6" s="94"/>
      <c r="T6" s="179"/>
    </row>
    <row r="7" spans="1:19" s="134" customFormat="1" ht="15.75">
      <c r="A7" s="125" t="s">
        <v>1</v>
      </c>
      <c r="B7" s="123" t="s">
        <v>202</v>
      </c>
      <c r="C7" s="125">
        <v>411</v>
      </c>
      <c r="D7" s="123"/>
      <c r="E7" s="123">
        <v>423</v>
      </c>
      <c r="F7" s="123"/>
      <c r="G7" s="187">
        <v>435</v>
      </c>
      <c r="H7" s="123">
        <v>402</v>
      </c>
      <c r="I7" s="187">
        <v>478</v>
      </c>
      <c r="J7" s="187">
        <v>482</v>
      </c>
      <c r="K7" s="127"/>
      <c r="L7" s="124">
        <f t="shared" si="0"/>
        <v>2631</v>
      </c>
      <c r="M7" s="125">
        <v>5</v>
      </c>
      <c r="N7" s="125">
        <v>3</v>
      </c>
      <c r="O7" s="124">
        <v>49</v>
      </c>
      <c r="P7" s="125">
        <v>2</v>
      </c>
      <c r="Q7" s="125">
        <v>1</v>
      </c>
      <c r="R7" s="125"/>
      <c r="S7" s="125"/>
    </row>
    <row r="8" spans="1:19" s="114" customFormat="1" ht="15.75">
      <c r="A8" s="114" t="s">
        <v>2</v>
      </c>
      <c r="B8" s="114" t="s">
        <v>143</v>
      </c>
      <c r="C8" s="114">
        <v>438</v>
      </c>
      <c r="D8" s="119"/>
      <c r="E8" s="119"/>
      <c r="F8" s="119"/>
      <c r="G8" s="119">
        <v>385</v>
      </c>
      <c r="H8" s="119">
        <v>413</v>
      </c>
      <c r="I8" s="186">
        <v>439</v>
      </c>
      <c r="J8" s="186">
        <v>466</v>
      </c>
      <c r="K8" s="190">
        <v>452</v>
      </c>
      <c r="L8" s="115">
        <f t="shared" si="0"/>
        <v>2593</v>
      </c>
      <c r="M8" s="114">
        <v>3</v>
      </c>
      <c r="N8" s="114">
        <v>5</v>
      </c>
      <c r="O8" s="114">
        <v>-40</v>
      </c>
      <c r="P8" s="114">
        <v>0</v>
      </c>
      <c r="S8" s="114">
        <v>1</v>
      </c>
    </row>
    <row r="9" spans="1:17" s="125" customFormat="1" ht="15.75">
      <c r="A9" s="125" t="s">
        <v>3</v>
      </c>
      <c r="B9" s="123" t="s">
        <v>233</v>
      </c>
      <c r="C9" s="187">
        <v>431</v>
      </c>
      <c r="D9" s="123"/>
      <c r="E9" s="187">
        <v>430</v>
      </c>
      <c r="F9" s="123"/>
      <c r="G9" s="123">
        <v>384</v>
      </c>
      <c r="H9" s="187">
        <v>440</v>
      </c>
      <c r="I9" s="123">
        <v>408</v>
      </c>
      <c r="J9" s="187">
        <v>484</v>
      </c>
      <c r="K9" s="127"/>
      <c r="L9" s="124">
        <f t="shared" si="0"/>
        <v>2577</v>
      </c>
      <c r="M9" s="125">
        <v>6</v>
      </c>
      <c r="N9" s="125">
        <v>2</v>
      </c>
      <c r="O9" s="124">
        <v>110</v>
      </c>
      <c r="P9" s="125">
        <v>2</v>
      </c>
      <c r="Q9" s="125">
        <v>1</v>
      </c>
    </row>
    <row r="10" spans="1:17" s="114" customFormat="1" ht="15.75">
      <c r="A10" s="114" t="s">
        <v>4</v>
      </c>
      <c r="B10" s="119" t="s">
        <v>144</v>
      </c>
      <c r="C10" s="186">
        <v>407</v>
      </c>
      <c r="D10" s="119"/>
      <c r="E10" s="119">
        <v>401</v>
      </c>
      <c r="F10" s="119"/>
      <c r="G10" s="119">
        <v>400</v>
      </c>
      <c r="H10" s="119">
        <v>387</v>
      </c>
      <c r="I10" s="186">
        <v>441</v>
      </c>
      <c r="J10" s="186">
        <v>428</v>
      </c>
      <c r="K10" s="120"/>
      <c r="L10" s="115">
        <f t="shared" si="0"/>
        <v>2464</v>
      </c>
      <c r="M10" s="114">
        <v>5</v>
      </c>
      <c r="N10" s="114">
        <v>3</v>
      </c>
      <c r="O10" s="115">
        <v>27</v>
      </c>
      <c r="P10" s="114">
        <v>2</v>
      </c>
      <c r="Q10" s="114">
        <v>1</v>
      </c>
    </row>
    <row r="11" spans="1:17" s="114" customFormat="1" ht="15.75">
      <c r="A11" s="114" t="s">
        <v>5</v>
      </c>
      <c r="B11" s="119" t="s">
        <v>244</v>
      </c>
      <c r="C11" s="114">
        <v>432</v>
      </c>
      <c r="D11" s="119"/>
      <c r="E11" s="186">
        <v>445</v>
      </c>
      <c r="F11" s="119"/>
      <c r="G11" s="119"/>
      <c r="H11" s="119">
        <v>407</v>
      </c>
      <c r="I11" s="186">
        <v>442</v>
      </c>
      <c r="J11" s="186">
        <v>447</v>
      </c>
      <c r="K11" s="190">
        <v>462</v>
      </c>
      <c r="L11" s="115">
        <f t="shared" si="0"/>
        <v>2635</v>
      </c>
      <c r="M11" s="114">
        <v>6</v>
      </c>
      <c r="N11" s="114">
        <v>2</v>
      </c>
      <c r="O11" s="114">
        <v>56</v>
      </c>
      <c r="P11" s="114">
        <v>2</v>
      </c>
      <c r="Q11" s="114">
        <v>1</v>
      </c>
    </row>
    <row r="12" spans="1:19" s="125" customFormat="1" ht="15.75">
      <c r="A12" s="125" t="s">
        <v>6</v>
      </c>
      <c r="B12" s="125" t="s">
        <v>13</v>
      </c>
      <c r="C12" s="125">
        <v>389</v>
      </c>
      <c r="D12" s="126"/>
      <c r="E12" s="126"/>
      <c r="F12" s="126"/>
      <c r="G12" s="126">
        <v>411</v>
      </c>
      <c r="H12" s="126">
        <v>412</v>
      </c>
      <c r="I12" s="188">
        <v>441</v>
      </c>
      <c r="J12" s="188">
        <v>454</v>
      </c>
      <c r="K12" s="193">
        <v>452</v>
      </c>
      <c r="L12" s="124">
        <f t="shared" si="0"/>
        <v>2559</v>
      </c>
      <c r="M12" s="125">
        <v>3</v>
      </c>
      <c r="N12" s="125">
        <v>5</v>
      </c>
      <c r="O12" s="124">
        <v>-29</v>
      </c>
      <c r="P12" s="125">
        <v>0</v>
      </c>
      <c r="S12" s="125">
        <v>1</v>
      </c>
    </row>
    <row r="13" spans="1:17" s="114" customFormat="1" ht="15.75">
      <c r="A13" s="114" t="s">
        <v>7</v>
      </c>
      <c r="B13" s="119" t="s">
        <v>15</v>
      </c>
      <c r="D13" s="119"/>
      <c r="E13" s="186">
        <v>426</v>
      </c>
      <c r="F13" s="119"/>
      <c r="G13" s="119">
        <v>416</v>
      </c>
      <c r="H13" s="119">
        <v>415</v>
      </c>
      <c r="I13" s="186">
        <v>456</v>
      </c>
      <c r="J13" s="186">
        <v>451</v>
      </c>
      <c r="K13" s="190">
        <v>455</v>
      </c>
      <c r="L13" s="115">
        <f t="shared" si="0"/>
        <v>2619</v>
      </c>
      <c r="M13" s="114">
        <v>6</v>
      </c>
      <c r="N13" s="114">
        <v>2</v>
      </c>
      <c r="O13" s="115">
        <v>120</v>
      </c>
      <c r="P13" s="114">
        <v>2</v>
      </c>
      <c r="Q13" s="114">
        <v>1</v>
      </c>
    </row>
    <row r="14" spans="1:17" s="125" customFormat="1" ht="15.75">
      <c r="A14" s="125" t="s">
        <v>8</v>
      </c>
      <c r="B14" s="123" t="s">
        <v>176</v>
      </c>
      <c r="C14" s="125">
        <v>419</v>
      </c>
      <c r="D14" s="123"/>
      <c r="E14" s="187">
        <v>438</v>
      </c>
      <c r="F14" s="123"/>
      <c r="G14" s="123"/>
      <c r="H14" s="123">
        <v>399</v>
      </c>
      <c r="I14" s="123">
        <v>426</v>
      </c>
      <c r="J14" s="187">
        <v>447</v>
      </c>
      <c r="K14" s="193">
        <v>451</v>
      </c>
      <c r="L14" s="124">
        <f t="shared" si="0"/>
        <v>2580</v>
      </c>
      <c r="M14" s="125">
        <v>5</v>
      </c>
      <c r="N14" s="125">
        <v>3</v>
      </c>
      <c r="O14" s="125">
        <v>69</v>
      </c>
      <c r="P14" s="125">
        <v>2</v>
      </c>
      <c r="Q14" s="125">
        <v>1</v>
      </c>
    </row>
    <row r="15" spans="1:19" s="114" customFormat="1" ht="15.75">
      <c r="A15" s="114" t="s">
        <v>9</v>
      </c>
      <c r="B15" s="119" t="s">
        <v>14</v>
      </c>
      <c r="C15" s="114">
        <v>406</v>
      </c>
      <c r="D15" s="119"/>
      <c r="E15" s="119">
        <v>396</v>
      </c>
      <c r="F15" s="119"/>
      <c r="G15" s="119"/>
      <c r="H15" s="186">
        <v>424</v>
      </c>
      <c r="I15" s="119">
        <v>400</v>
      </c>
      <c r="J15" s="189">
        <v>427</v>
      </c>
      <c r="K15" s="190">
        <v>468</v>
      </c>
      <c r="L15" s="115">
        <f t="shared" si="0"/>
        <v>2521</v>
      </c>
      <c r="M15" s="114">
        <v>3</v>
      </c>
      <c r="N15" s="114">
        <v>5</v>
      </c>
      <c r="O15" s="115">
        <v>-21</v>
      </c>
      <c r="P15" s="114">
        <v>0</v>
      </c>
      <c r="S15" s="114">
        <v>1</v>
      </c>
    </row>
    <row r="16" spans="1:17" s="125" customFormat="1" ht="15.75">
      <c r="A16" s="125" t="s">
        <v>10</v>
      </c>
      <c r="B16" s="125" t="s">
        <v>222</v>
      </c>
      <c r="C16" s="187">
        <v>443</v>
      </c>
      <c r="D16" s="123"/>
      <c r="E16" s="187">
        <v>452</v>
      </c>
      <c r="F16" s="123"/>
      <c r="G16" s="187">
        <v>445</v>
      </c>
      <c r="H16" s="123"/>
      <c r="I16" s="123">
        <v>432</v>
      </c>
      <c r="J16" s="187">
        <v>442</v>
      </c>
      <c r="K16" s="193">
        <v>439</v>
      </c>
      <c r="L16" s="124">
        <f t="shared" si="0"/>
        <v>2653</v>
      </c>
      <c r="M16" s="125">
        <v>7</v>
      </c>
      <c r="N16" s="125">
        <v>1</v>
      </c>
      <c r="O16" s="125">
        <v>90</v>
      </c>
      <c r="P16" s="125">
        <v>2</v>
      </c>
      <c r="Q16" s="125">
        <v>1</v>
      </c>
    </row>
    <row r="17" spans="1:17" s="114" customFormat="1" ht="15.75">
      <c r="A17" s="114" t="s">
        <v>11</v>
      </c>
      <c r="B17" s="119" t="s">
        <v>175</v>
      </c>
      <c r="C17" s="186">
        <v>459</v>
      </c>
      <c r="D17" s="119"/>
      <c r="E17" s="186">
        <v>444</v>
      </c>
      <c r="F17" s="119"/>
      <c r="G17" s="186">
        <v>439</v>
      </c>
      <c r="H17" s="119">
        <v>414</v>
      </c>
      <c r="I17" s="119"/>
      <c r="J17" s="119">
        <v>438</v>
      </c>
      <c r="K17" s="190">
        <v>456</v>
      </c>
      <c r="L17" s="115">
        <f t="shared" si="0"/>
        <v>2650</v>
      </c>
      <c r="M17" s="114">
        <v>6</v>
      </c>
      <c r="N17" s="114">
        <v>2</v>
      </c>
      <c r="O17" s="114">
        <v>96</v>
      </c>
      <c r="P17" s="114">
        <v>2</v>
      </c>
      <c r="Q17" s="114">
        <v>1</v>
      </c>
    </row>
    <row r="18" spans="1:19" s="125" customFormat="1" ht="16.5" thickBot="1">
      <c r="A18" s="125" t="s">
        <v>12</v>
      </c>
      <c r="B18" s="123" t="s">
        <v>241</v>
      </c>
      <c r="C18" s="195">
        <v>435</v>
      </c>
      <c r="D18" s="85"/>
      <c r="E18" s="85">
        <v>407</v>
      </c>
      <c r="F18" s="85"/>
      <c r="G18" s="85">
        <v>434</v>
      </c>
      <c r="H18" s="85"/>
      <c r="I18" s="195">
        <v>493</v>
      </c>
      <c r="J18" s="195">
        <v>463</v>
      </c>
      <c r="K18" s="196">
        <v>462</v>
      </c>
      <c r="L18" s="158">
        <f t="shared" si="0"/>
        <v>2694</v>
      </c>
      <c r="M18" s="159">
        <v>6</v>
      </c>
      <c r="N18" s="159">
        <v>2</v>
      </c>
      <c r="O18" s="158">
        <f>L18-2559</f>
        <v>135</v>
      </c>
      <c r="P18" s="159">
        <v>2</v>
      </c>
      <c r="Q18" s="159">
        <v>1</v>
      </c>
      <c r="R18" s="159"/>
      <c r="S18" s="159"/>
    </row>
    <row r="19" spans="3:19" ht="16.5" thickTop="1">
      <c r="C19" s="6">
        <f>SUM(C6:C18)-C17</f>
        <v>4647</v>
      </c>
      <c r="D19" s="6">
        <f>SUM(D6:D18)</f>
        <v>416</v>
      </c>
      <c r="E19" s="6">
        <f>SUM(E6:E18)-E17</f>
        <v>3818</v>
      </c>
      <c r="F19" s="6">
        <f aca="true" t="shared" si="1" ref="F19:K19">SUM(F6:F18)</f>
        <v>0</v>
      </c>
      <c r="G19" s="6">
        <f t="shared" si="1"/>
        <v>4164</v>
      </c>
      <c r="H19" s="6">
        <f t="shared" si="1"/>
        <v>4547</v>
      </c>
      <c r="I19" s="6">
        <f t="shared" si="1"/>
        <v>5296</v>
      </c>
      <c r="J19" s="6">
        <f t="shared" si="1"/>
        <v>5855</v>
      </c>
      <c r="K19" s="6">
        <f t="shared" si="1"/>
        <v>4097</v>
      </c>
      <c r="Q19" s="100">
        <f>SUM(Q6:Q18)</f>
        <v>10</v>
      </c>
      <c r="R19" s="100">
        <f>SUM(R6:R18)</f>
        <v>0</v>
      </c>
      <c r="S19" s="100">
        <f>SUM(S6:S18)</f>
        <v>3</v>
      </c>
    </row>
    <row r="20" spans="2:17" ht="15.75">
      <c r="B20" s="1" t="s">
        <v>155</v>
      </c>
      <c r="C20" s="6">
        <f>COUNT(#REF!)</f>
        <v>0</v>
      </c>
      <c r="D20" s="6">
        <f>COUNT(D6:D18)</f>
        <v>1</v>
      </c>
      <c r="E20" s="6">
        <f>COUNT(E6:E18)-COUNT(E17)</f>
        <v>9</v>
      </c>
      <c r="F20" s="6">
        <f>COUNT(F6:F18)</f>
        <v>0</v>
      </c>
      <c r="G20" s="6">
        <f>COUNT(G6:G18)</f>
        <v>10</v>
      </c>
      <c r="H20" s="6">
        <f>COUNT(H6:H18)</f>
        <v>11</v>
      </c>
      <c r="I20" s="6">
        <f>COUNT(I6:I18)</f>
        <v>12</v>
      </c>
      <c r="J20" s="6">
        <f>COUNT(J6:J12)+COUNT(J13:J18)</f>
        <v>13</v>
      </c>
      <c r="K20" s="6">
        <f>COUNT(K6:K13)+COUNT(K14:K18)</f>
        <v>9</v>
      </c>
      <c r="Q20"/>
    </row>
    <row r="21" spans="2:19" ht="33.75" customHeight="1">
      <c r="B21" s="11" t="s">
        <v>92</v>
      </c>
      <c r="C21" s="16" t="e">
        <f aca="true" t="shared" si="2" ref="C21:I21">C19/C20</f>
        <v>#DIV/0!</v>
      </c>
      <c r="D21" s="16">
        <f>D19/D20</f>
        <v>416</v>
      </c>
      <c r="E21" s="16">
        <f>E19/E20</f>
        <v>424.22222222222223</v>
      </c>
      <c r="F21" s="16" t="e">
        <f>F19/F20</f>
        <v>#DIV/0!</v>
      </c>
      <c r="G21" s="16">
        <f>G19/G20</f>
        <v>416.4</v>
      </c>
      <c r="H21" s="16">
        <f t="shared" si="2"/>
        <v>413.3636363636364</v>
      </c>
      <c r="I21" s="16">
        <f t="shared" si="2"/>
        <v>441.3333333333333</v>
      </c>
      <c r="J21" s="16">
        <f>J19/J20</f>
        <v>450.38461538461536</v>
      </c>
      <c r="K21" s="16">
        <f>K19/K20</f>
        <v>455.22222222222223</v>
      </c>
      <c r="L21" s="3" t="s">
        <v>23</v>
      </c>
      <c r="M21" s="212" t="s">
        <v>83</v>
      </c>
      <c r="N21" s="212"/>
      <c r="O21" s="3" t="s">
        <v>24</v>
      </c>
      <c r="P21" s="10" t="s">
        <v>84</v>
      </c>
      <c r="Q21"/>
      <c r="R21" s="40" t="s">
        <v>91</v>
      </c>
      <c r="S21" s="40" t="s">
        <v>153</v>
      </c>
    </row>
    <row r="22" spans="13:20" ht="15.75">
      <c r="M22" s="6">
        <f>SUM(L6:L18)</f>
        <v>33743</v>
      </c>
      <c r="N22" s="1">
        <f>SUM(M6:M18)</f>
        <v>67</v>
      </c>
      <c r="O22" s="1">
        <f>SUM(N6:N18)</f>
        <v>37</v>
      </c>
      <c r="P22" s="1">
        <f>SUM(O6:O18)</f>
        <v>713</v>
      </c>
      <c r="Q22" s="1">
        <f>SUM(P6:P18)</f>
        <v>20</v>
      </c>
      <c r="S22" s="2">
        <f>N22-O22</f>
        <v>30</v>
      </c>
      <c r="T22" s="2">
        <f>SUM(Q19:S19)</f>
        <v>13</v>
      </c>
    </row>
    <row r="23" spans="3:10" ht="15.75">
      <c r="C23" s="217" t="s">
        <v>28</v>
      </c>
      <c r="D23" s="217"/>
      <c r="G23" s="19" t="s">
        <v>97</v>
      </c>
      <c r="I23" s="215" t="s">
        <v>98</v>
      </c>
      <c r="J23" s="215"/>
    </row>
    <row r="24" spans="1:20" ht="16.5" thickBo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61"/>
      <c r="S24" s="61"/>
      <c r="T24" s="61"/>
    </row>
    <row r="26" spans="2:19" ht="32.25" thickBot="1">
      <c r="B26" s="3" t="s">
        <v>18</v>
      </c>
      <c r="C26" s="8" t="s">
        <v>52</v>
      </c>
      <c r="D26" s="58" t="s">
        <v>54</v>
      </c>
      <c r="E26" s="58" t="s">
        <v>225</v>
      </c>
      <c r="F26" s="58" t="s">
        <v>261</v>
      </c>
      <c r="G26" s="58" t="s">
        <v>56</v>
      </c>
      <c r="H26" s="58" t="s">
        <v>74</v>
      </c>
      <c r="I26" s="58" t="s">
        <v>75</v>
      </c>
      <c r="J26" s="8" t="s">
        <v>150</v>
      </c>
      <c r="K26" s="108" t="s">
        <v>226</v>
      </c>
      <c r="L26" s="3" t="s">
        <v>23</v>
      </c>
      <c r="M26" s="3" t="s">
        <v>16</v>
      </c>
      <c r="N26" s="3" t="s">
        <v>22</v>
      </c>
      <c r="O26" s="3" t="s">
        <v>24</v>
      </c>
      <c r="P26" s="10" t="s">
        <v>82</v>
      </c>
      <c r="Q26" s="2" t="s">
        <v>130</v>
      </c>
      <c r="R26" s="2" t="s">
        <v>131</v>
      </c>
      <c r="S26" s="2" t="s">
        <v>132</v>
      </c>
    </row>
    <row r="27" spans="1:19" s="87" customFormat="1" ht="15.75">
      <c r="A27" s="118" t="s">
        <v>228</v>
      </c>
      <c r="B27" s="114" t="s">
        <v>13</v>
      </c>
      <c r="C27" s="114">
        <v>424</v>
      </c>
      <c r="D27" s="119"/>
      <c r="E27" s="119">
        <v>414</v>
      </c>
      <c r="F27" s="119"/>
      <c r="G27" s="119">
        <v>416</v>
      </c>
      <c r="H27" s="186">
        <v>430</v>
      </c>
      <c r="I27" s="119"/>
      <c r="J27" s="186">
        <v>451</v>
      </c>
      <c r="K27" s="186">
        <v>464</v>
      </c>
      <c r="L27" s="103">
        <f aca="true" t="shared" si="3" ref="L27:L39">SUM(C27:K27)</f>
        <v>2599</v>
      </c>
      <c r="M27" s="118">
        <v>3</v>
      </c>
      <c r="N27" s="118">
        <v>5</v>
      </c>
      <c r="O27" s="118">
        <v>-16</v>
      </c>
      <c r="P27" s="118">
        <v>0</v>
      </c>
      <c r="S27" s="87">
        <v>1</v>
      </c>
    </row>
    <row r="28" spans="1:17" s="80" customFormat="1" ht="15.75">
      <c r="A28" s="79" t="s">
        <v>229</v>
      </c>
      <c r="B28" s="123" t="s">
        <v>244</v>
      </c>
      <c r="C28" s="125">
        <v>433</v>
      </c>
      <c r="D28" s="123"/>
      <c r="E28" s="187">
        <v>433</v>
      </c>
      <c r="F28" s="123"/>
      <c r="G28" s="123">
        <v>402</v>
      </c>
      <c r="H28" s="123"/>
      <c r="I28" s="123">
        <v>407</v>
      </c>
      <c r="J28" s="187">
        <v>493</v>
      </c>
      <c r="K28" s="187">
        <v>443</v>
      </c>
      <c r="L28" s="128">
        <f t="shared" si="3"/>
        <v>2611</v>
      </c>
      <c r="M28" s="79">
        <v>5</v>
      </c>
      <c r="N28" s="79">
        <v>3</v>
      </c>
      <c r="O28" s="79">
        <v>53</v>
      </c>
      <c r="P28" s="79">
        <v>2</v>
      </c>
      <c r="Q28" s="80">
        <v>1</v>
      </c>
    </row>
    <row r="29" spans="1:17" s="95" customFormat="1" ht="15.75">
      <c r="A29" s="173" t="s">
        <v>214</v>
      </c>
      <c r="B29" s="123" t="s">
        <v>144</v>
      </c>
      <c r="C29" s="187">
        <v>445</v>
      </c>
      <c r="D29" s="123"/>
      <c r="E29" s="123">
        <v>391</v>
      </c>
      <c r="F29" s="123"/>
      <c r="G29" s="123">
        <v>430</v>
      </c>
      <c r="H29" s="123"/>
      <c r="I29" s="187">
        <v>447</v>
      </c>
      <c r="J29" s="187">
        <v>431</v>
      </c>
      <c r="K29" s="187">
        <v>460</v>
      </c>
      <c r="L29" s="197">
        <f t="shared" si="3"/>
        <v>2604</v>
      </c>
      <c r="M29" s="173">
        <v>6</v>
      </c>
      <c r="N29" s="173">
        <v>2</v>
      </c>
      <c r="O29" s="173">
        <v>97</v>
      </c>
      <c r="P29" s="173">
        <v>2</v>
      </c>
      <c r="Q29" s="95">
        <v>1</v>
      </c>
    </row>
    <row r="30" spans="1:17" s="87" customFormat="1" ht="15.75">
      <c r="A30" s="118" t="s">
        <v>215</v>
      </c>
      <c r="B30" s="119" t="s">
        <v>233</v>
      </c>
      <c r="C30" s="186">
        <v>439</v>
      </c>
      <c r="D30" s="119"/>
      <c r="E30" s="119"/>
      <c r="F30" s="119">
        <v>375</v>
      </c>
      <c r="G30" s="119"/>
      <c r="H30" s="186">
        <v>422</v>
      </c>
      <c r="I30" s="186">
        <v>472</v>
      </c>
      <c r="J30" s="119">
        <v>395</v>
      </c>
      <c r="K30" s="186">
        <v>444</v>
      </c>
      <c r="L30" s="103">
        <f t="shared" si="3"/>
        <v>2547</v>
      </c>
      <c r="M30" s="118">
        <v>6</v>
      </c>
      <c r="N30" s="118">
        <v>2</v>
      </c>
      <c r="O30" s="118">
        <v>82</v>
      </c>
      <c r="P30" s="118">
        <v>2</v>
      </c>
      <c r="Q30" s="87">
        <v>1</v>
      </c>
    </row>
    <row r="31" spans="1:17" s="95" customFormat="1" ht="15.75">
      <c r="A31" s="173" t="s">
        <v>114</v>
      </c>
      <c r="B31" s="123" t="s">
        <v>143</v>
      </c>
      <c r="C31" s="123">
        <v>429</v>
      </c>
      <c r="D31" s="123"/>
      <c r="E31" s="187">
        <v>451</v>
      </c>
      <c r="F31" s="123"/>
      <c r="G31" s="123">
        <v>437</v>
      </c>
      <c r="H31" s="123"/>
      <c r="I31" s="187">
        <v>450</v>
      </c>
      <c r="J31" s="187">
        <v>468</v>
      </c>
      <c r="K31" s="187">
        <v>439</v>
      </c>
      <c r="L31" s="197">
        <f t="shared" si="3"/>
        <v>2674</v>
      </c>
      <c r="M31" s="173">
        <v>6</v>
      </c>
      <c r="N31" s="173">
        <v>2</v>
      </c>
      <c r="O31" s="173">
        <v>63</v>
      </c>
      <c r="P31" s="173">
        <v>2</v>
      </c>
      <c r="Q31" s="95">
        <v>1</v>
      </c>
    </row>
    <row r="32" spans="1:17" s="87" customFormat="1" ht="15.75">
      <c r="A32" s="118" t="s">
        <v>115</v>
      </c>
      <c r="B32" s="119" t="s">
        <v>202</v>
      </c>
      <c r="C32" s="186">
        <v>436</v>
      </c>
      <c r="D32" s="119"/>
      <c r="E32" s="186">
        <v>443</v>
      </c>
      <c r="F32" s="119"/>
      <c r="G32" s="119"/>
      <c r="H32" s="186">
        <v>452</v>
      </c>
      <c r="I32" s="119">
        <v>422</v>
      </c>
      <c r="J32" s="186">
        <v>447</v>
      </c>
      <c r="K32" s="186">
        <v>467</v>
      </c>
      <c r="L32" s="103">
        <f t="shared" si="3"/>
        <v>2667</v>
      </c>
      <c r="M32" s="118">
        <v>7</v>
      </c>
      <c r="N32" s="118">
        <v>1</v>
      </c>
      <c r="O32" s="118">
        <v>132</v>
      </c>
      <c r="P32" s="118">
        <v>2</v>
      </c>
      <c r="Q32" s="87">
        <v>1</v>
      </c>
    </row>
    <row r="33" spans="1:17" s="95" customFormat="1" ht="15.75">
      <c r="A33" s="173" t="s">
        <v>116</v>
      </c>
      <c r="B33" s="123" t="s">
        <v>19</v>
      </c>
      <c r="C33" s="123"/>
      <c r="D33" s="123"/>
      <c r="E33" s="187">
        <v>434</v>
      </c>
      <c r="F33" s="123"/>
      <c r="G33" s="123">
        <v>396</v>
      </c>
      <c r="H33" s="123">
        <v>391</v>
      </c>
      <c r="I33" s="187">
        <v>436</v>
      </c>
      <c r="J33" s="187">
        <v>441</v>
      </c>
      <c r="K33" s="187">
        <v>453</v>
      </c>
      <c r="L33" s="197">
        <f t="shared" si="3"/>
        <v>2551</v>
      </c>
      <c r="M33" s="173">
        <v>6</v>
      </c>
      <c r="N33" s="173">
        <v>2</v>
      </c>
      <c r="O33" s="173">
        <v>157</v>
      </c>
      <c r="P33" s="173">
        <v>2</v>
      </c>
      <c r="Q33" s="95">
        <v>1</v>
      </c>
    </row>
    <row r="34" spans="1:17" s="87" customFormat="1" ht="15.75">
      <c r="A34" s="118" t="s">
        <v>117</v>
      </c>
      <c r="B34" s="119" t="s">
        <v>258</v>
      </c>
      <c r="C34" s="114"/>
      <c r="D34" s="119"/>
      <c r="E34" s="186">
        <v>436</v>
      </c>
      <c r="F34" s="119"/>
      <c r="G34" s="186">
        <v>436</v>
      </c>
      <c r="H34" s="119">
        <v>420</v>
      </c>
      <c r="I34" s="119">
        <v>427</v>
      </c>
      <c r="J34" s="186">
        <v>461</v>
      </c>
      <c r="K34" s="186">
        <v>446</v>
      </c>
      <c r="L34" s="103">
        <f t="shared" si="3"/>
        <v>2626</v>
      </c>
      <c r="M34" s="118">
        <v>6</v>
      </c>
      <c r="N34" s="118">
        <v>2</v>
      </c>
      <c r="O34" s="118">
        <v>31</v>
      </c>
      <c r="P34" s="118">
        <v>2</v>
      </c>
      <c r="Q34" s="87">
        <v>1</v>
      </c>
    </row>
    <row r="35" spans="1:19" s="95" customFormat="1" ht="15.75">
      <c r="A35" s="173" t="s">
        <v>118</v>
      </c>
      <c r="B35" s="123" t="s">
        <v>175</v>
      </c>
      <c r="C35" s="123"/>
      <c r="D35" s="123"/>
      <c r="E35" s="187">
        <v>446</v>
      </c>
      <c r="F35" s="123">
        <v>406</v>
      </c>
      <c r="G35" s="123">
        <v>402</v>
      </c>
      <c r="H35" s="123">
        <v>400</v>
      </c>
      <c r="I35" s="187">
        <v>420</v>
      </c>
      <c r="J35" s="123"/>
      <c r="K35" s="187">
        <v>450</v>
      </c>
      <c r="L35" s="197">
        <f t="shared" si="3"/>
        <v>2524</v>
      </c>
      <c r="M35" s="173">
        <v>3</v>
      </c>
      <c r="N35" s="173">
        <v>5</v>
      </c>
      <c r="O35" s="173">
        <v>-33</v>
      </c>
      <c r="P35" s="173">
        <v>0</v>
      </c>
      <c r="S35" s="95">
        <v>1</v>
      </c>
    </row>
    <row r="36" spans="1:17" s="87" customFormat="1" ht="15.75">
      <c r="A36" s="118" t="s">
        <v>119</v>
      </c>
      <c r="B36" s="114" t="s">
        <v>222</v>
      </c>
      <c r="C36" s="186">
        <v>440</v>
      </c>
      <c r="D36" s="119">
        <v>415</v>
      </c>
      <c r="E36" s="119"/>
      <c r="F36" s="119"/>
      <c r="G36" s="119"/>
      <c r="H36" s="186">
        <v>451</v>
      </c>
      <c r="I36" s="119">
        <v>411</v>
      </c>
      <c r="J36" s="119">
        <v>432</v>
      </c>
      <c r="K36" s="186">
        <v>480</v>
      </c>
      <c r="L36" s="103">
        <f t="shared" si="3"/>
        <v>2629</v>
      </c>
      <c r="M36" s="118">
        <v>5</v>
      </c>
      <c r="N36" s="118">
        <v>3</v>
      </c>
      <c r="O36" s="118">
        <v>64</v>
      </c>
      <c r="P36" s="118">
        <v>2</v>
      </c>
      <c r="Q36" s="87">
        <v>1</v>
      </c>
    </row>
    <row r="37" spans="1:17" s="95" customFormat="1" ht="15.75">
      <c r="A37" s="173" t="s">
        <v>120</v>
      </c>
      <c r="B37" s="123" t="s">
        <v>14</v>
      </c>
      <c r="C37" s="187">
        <v>424</v>
      </c>
      <c r="D37" s="123"/>
      <c r="E37" s="187">
        <v>463</v>
      </c>
      <c r="F37" s="123"/>
      <c r="G37" s="123">
        <v>412</v>
      </c>
      <c r="H37" s="123"/>
      <c r="I37" s="123">
        <v>415</v>
      </c>
      <c r="J37" s="187">
        <v>441</v>
      </c>
      <c r="K37" s="187">
        <v>440</v>
      </c>
      <c r="L37" s="197">
        <f t="shared" si="3"/>
        <v>2595</v>
      </c>
      <c r="M37" s="173">
        <v>6</v>
      </c>
      <c r="N37" s="173">
        <v>2</v>
      </c>
      <c r="O37" s="173">
        <v>146</v>
      </c>
      <c r="P37" s="173">
        <v>2</v>
      </c>
      <c r="Q37" s="95">
        <v>1</v>
      </c>
    </row>
    <row r="38" spans="1:17" s="87" customFormat="1" ht="15.75">
      <c r="A38" s="118" t="s">
        <v>121</v>
      </c>
      <c r="B38" s="119" t="s">
        <v>176</v>
      </c>
      <c r="C38" s="186">
        <v>464</v>
      </c>
      <c r="D38" s="119"/>
      <c r="E38" s="186">
        <v>442</v>
      </c>
      <c r="F38" s="119"/>
      <c r="G38" s="119"/>
      <c r="H38" s="119">
        <v>409</v>
      </c>
      <c r="I38" s="119">
        <v>422</v>
      </c>
      <c r="J38" s="186">
        <v>470</v>
      </c>
      <c r="K38" s="186">
        <v>463</v>
      </c>
      <c r="L38" s="103">
        <f t="shared" si="3"/>
        <v>2670</v>
      </c>
      <c r="M38" s="118">
        <v>6</v>
      </c>
      <c r="N38" s="118">
        <v>2</v>
      </c>
      <c r="O38" s="118">
        <v>155</v>
      </c>
      <c r="P38" s="118">
        <v>2</v>
      </c>
      <c r="Q38" s="87">
        <v>1</v>
      </c>
    </row>
    <row r="39" spans="1:17" s="95" customFormat="1" ht="16.5" thickBot="1">
      <c r="A39" s="173" t="s">
        <v>122</v>
      </c>
      <c r="B39" s="123" t="s">
        <v>15</v>
      </c>
      <c r="C39" s="195">
        <v>479</v>
      </c>
      <c r="D39" s="85"/>
      <c r="E39" s="85">
        <v>438</v>
      </c>
      <c r="F39" s="85">
        <v>371</v>
      </c>
      <c r="G39" s="85">
        <v>435</v>
      </c>
      <c r="H39" s="85"/>
      <c r="I39" s="85"/>
      <c r="J39" s="195">
        <v>448</v>
      </c>
      <c r="K39" s="196">
        <v>473</v>
      </c>
      <c r="L39" s="197">
        <f t="shared" si="3"/>
        <v>2644</v>
      </c>
      <c r="M39" s="173">
        <v>5</v>
      </c>
      <c r="N39" s="173">
        <v>3</v>
      </c>
      <c r="O39" s="173">
        <v>132</v>
      </c>
      <c r="P39" s="173">
        <v>2</v>
      </c>
      <c r="Q39" s="95">
        <v>1</v>
      </c>
    </row>
    <row r="40" spans="3:19" ht="16.5" thickTop="1">
      <c r="C40" s="7">
        <f>SUM(C27:C39)</f>
        <v>4413</v>
      </c>
      <c r="D40" s="7">
        <f aca="true" t="shared" si="4" ref="D40:K40">SUM(D27:D39)</f>
        <v>415</v>
      </c>
      <c r="E40" s="7">
        <f t="shared" si="4"/>
        <v>4791</v>
      </c>
      <c r="F40" s="7">
        <f t="shared" si="4"/>
        <v>1152</v>
      </c>
      <c r="G40" s="7">
        <f t="shared" si="4"/>
        <v>3766</v>
      </c>
      <c r="H40" s="7">
        <f t="shared" si="4"/>
        <v>3375</v>
      </c>
      <c r="I40" s="7">
        <f t="shared" si="4"/>
        <v>4729</v>
      </c>
      <c r="J40" s="7">
        <f t="shared" si="4"/>
        <v>5378</v>
      </c>
      <c r="K40" s="7">
        <f t="shared" si="4"/>
        <v>5922</v>
      </c>
      <c r="M40" s="1">
        <f>SUM(M27:M39)</f>
        <v>70</v>
      </c>
      <c r="N40" s="1">
        <f>SUM(N27:N39)</f>
        <v>34</v>
      </c>
      <c r="O40" s="1">
        <f>SUM(O27:O39)</f>
        <v>1063</v>
      </c>
      <c r="P40" s="1">
        <f>SUM(P27:P39)</f>
        <v>22</v>
      </c>
      <c r="Q40" s="1">
        <f>SUM(Q27:Q39)+Q19</f>
        <v>21</v>
      </c>
      <c r="R40" s="1">
        <f>SUM(R27:R39)+R19</f>
        <v>0</v>
      </c>
      <c r="S40" s="1">
        <f>SUM(S27:S39)+S19</f>
        <v>5</v>
      </c>
    </row>
    <row r="41" spans="2:17" ht="15.75">
      <c r="B41" s="36" t="s">
        <v>172</v>
      </c>
      <c r="C41" s="1">
        <f>COUNT(C27:C39)</f>
        <v>10</v>
      </c>
      <c r="D41" s="1">
        <f aca="true" t="shared" si="5" ref="D41:K41">COUNT(D27:D39)</f>
        <v>1</v>
      </c>
      <c r="E41" s="1">
        <f t="shared" si="5"/>
        <v>11</v>
      </c>
      <c r="F41" s="1">
        <f t="shared" si="5"/>
        <v>3</v>
      </c>
      <c r="G41" s="1">
        <f t="shared" si="5"/>
        <v>9</v>
      </c>
      <c r="H41" s="1">
        <f t="shared" si="5"/>
        <v>8</v>
      </c>
      <c r="I41" s="1">
        <f t="shared" si="5"/>
        <v>11</v>
      </c>
      <c r="J41" s="1">
        <f t="shared" si="5"/>
        <v>12</v>
      </c>
      <c r="K41" s="1">
        <f t="shared" si="5"/>
        <v>13</v>
      </c>
      <c r="Q41"/>
    </row>
    <row r="42" spans="2:19" ht="39">
      <c r="B42" s="11" t="s">
        <v>169</v>
      </c>
      <c r="C42" s="16">
        <f aca="true" t="shared" si="6" ref="C42:I42">C40/C41</f>
        <v>441.3</v>
      </c>
      <c r="D42" s="16">
        <f t="shared" si="6"/>
        <v>415</v>
      </c>
      <c r="E42" s="16">
        <f t="shared" si="6"/>
        <v>435.54545454545456</v>
      </c>
      <c r="F42" s="16">
        <f t="shared" si="6"/>
        <v>384</v>
      </c>
      <c r="G42" s="16">
        <f t="shared" si="6"/>
        <v>418.44444444444446</v>
      </c>
      <c r="H42" s="16">
        <f t="shared" si="6"/>
        <v>421.875</v>
      </c>
      <c r="I42" s="16">
        <f t="shared" si="6"/>
        <v>429.90909090909093</v>
      </c>
      <c r="J42" s="16">
        <f>J40/J41</f>
        <v>448.1666666666667</v>
      </c>
      <c r="K42" s="16">
        <f>K40/K41</f>
        <v>455.53846153846155</v>
      </c>
      <c r="L42" s="3" t="s">
        <v>23</v>
      </c>
      <c r="M42" s="212" t="s">
        <v>83</v>
      </c>
      <c r="N42" s="212"/>
      <c r="O42" s="3" t="s">
        <v>24</v>
      </c>
      <c r="P42" s="10" t="s">
        <v>84</v>
      </c>
      <c r="Q42"/>
      <c r="R42" s="40" t="s">
        <v>91</v>
      </c>
      <c r="S42" s="40" t="s">
        <v>153</v>
      </c>
    </row>
    <row r="43" spans="12:20" ht="15.75">
      <c r="L43" s="16"/>
      <c r="M43" s="6">
        <f>SUM(L27:L39)+M22</f>
        <v>67684</v>
      </c>
      <c r="N43" s="6">
        <f>SUM(M27:M39)+N22</f>
        <v>137</v>
      </c>
      <c r="O43" s="6">
        <f>SUM(N27:N39)+O22</f>
        <v>71</v>
      </c>
      <c r="P43" s="6">
        <f>SUM(O27:O39)+P22</f>
        <v>1776</v>
      </c>
      <c r="Q43" s="6">
        <f>SUM(P27:P40)+Q22</f>
        <v>64</v>
      </c>
      <c r="S43" s="2">
        <f>N43-O43</f>
        <v>66</v>
      </c>
      <c r="T43" s="2">
        <f>SUM(Q40:S40)</f>
        <v>26</v>
      </c>
    </row>
    <row r="45" spans="13:14" ht="15.75">
      <c r="M45" s="1" t="s">
        <v>93</v>
      </c>
      <c r="N45" s="18">
        <f>M43/T43</f>
        <v>2603.230769230769</v>
      </c>
    </row>
  </sheetData>
  <sheetProtection/>
  <mergeCells count="10">
    <mergeCell ref="E1:G1"/>
    <mergeCell ref="K2:L2"/>
    <mergeCell ref="H1:I1"/>
    <mergeCell ref="K1:L1"/>
    <mergeCell ref="M42:N42"/>
    <mergeCell ref="C4:L4"/>
    <mergeCell ref="N4:O4"/>
    <mergeCell ref="C23:D23"/>
    <mergeCell ref="M21:N21"/>
    <mergeCell ref="I23:J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5"/>
  <sheetViews>
    <sheetView zoomScale="90" zoomScaleNormal="90" zoomScalePageLayoutView="0" workbookViewId="0" topLeftCell="B25">
      <selection activeCell="C39" sqref="C39"/>
    </sheetView>
  </sheetViews>
  <sheetFormatPr defaultColWidth="9.00390625" defaultRowHeight="12.75"/>
  <cols>
    <col min="1" max="1" width="11.25390625" style="4" bestFit="1" customWidth="1"/>
    <col min="2" max="2" width="21.00390625" style="4" bestFit="1" customWidth="1"/>
    <col min="3" max="3" width="12.375" style="4" customWidth="1"/>
    <col min="4" max="4" width="9.625" style="4" customWidth="1"/>
    <col min="5" max="5" width="10.125" style="4" customWidth="1"/>
    <col min="6" max="6" width="7.25390625" style="4" bestFit="1" customWidth="1"/>
    <col min="7" max="7" width="9.125" style="4" customWidth="1"/>
    <col min="8" max="9" width="9.75390625" style="4" customWidth="1"/>
    <col min="10" max="10" width="11.125" style="4" customWidth="1"/>
    <col min="11" max="11" width="10.125" style="4" customWidth="1"/>
    <col min="12" max="12" width="18.25390625" style="1" bestFit="1" customWidth="1"/>
    <col min="13" max="13" width="16.375" style="1" customWidth="1"/>
    <col min="14" max="14" width="10.375" style="1" customWidth="1"/>
    <col min="15" max="15" width="13.375" style="1" customWidth="1"/>
    <col min="16" max="16" width="11.875" style="1" customWidth="1"/>
    <col min="18" max="18" width="12.00390625" style="0" customWidth="1"/>
    <col min="19" max="19" width="10.75390625" style="0" customWidth="1"/>
  </cols>
  <sheetData>
    <row r="1" spans="1:16" ht="15.75">
      <c r="A1" s="27" t="s">
        <v>104</v>
      </c>
      <c r="B1" s="28"/>
      <c r="C1" s="28" t="s">
        <v>181</v>
      </c>
      <c r="D1" s="28" t="s">
        <v>245</v>
      </c>
      <c r="E1" s="28"/>
      <c r="F1" s="211" t="s">
        <v>182</v>
      </c>
      <c r="G1" s="211"/>
      <c r="H1" s="211"/>
      <c r="I1" s="28"/>
      <c r="J1" s="208" t="s">
        <v>112</v>
      </c>
      <c r="K1" s="208"/>
      <c r="L1" s="11" t="s">
        <v>113</v>
      </c>
      <c r="M1" s="13" t="s">
        <v>91</v>
      </c>
      <c r="O1" s="60" t="s">
        <v>93</v>
      </c>
      <c r="P1" s="18">
        <f>L22/S22</f>
        <v>2586.4615384615386</v>
      </c>
    </row>
    <row r="2" spans="10:16" ht="15.75">
      <c r="J2" s="6">
        <f>M22+M43</f>
        <v>135</v>
      </c>
      <c r="K2" s="6">
        <f>N22+N43</f>
        <v>73</v>
      </c>
      <c r="L2" s="6">
        <f>P22+P40</f>
        <v>42</v>
      </c>
      <c r="M2" s="1">
        <f>J2-K2</f>
        <v>62</v>
      </c>
      <c r="O2" s="60" t="s">
        <v>159</v>
      </c>
      <c r="P2" s="6">
        <f>L7+L10+L12+L14+L16+L18+L28+L30+L31+L33+L35+L37+L39</f>
        <v>33759</v>
      </c>
    </row>
    <row r="4" spans="3:19" ht="15.75">
      <c r="C4" s="218"/>
      <c r="D4" s="218"/>
      <c r="E4" s="218"/>
      <c r="F4" s="218"/>
      <c r="G4" s="218"/>
      <c r="H4" s="218"/>
      <c r="I4" s="218"/>
      <c r="J4" s="218"/>
      <c r="K4" s="218"/>
      <c r="M4" s="212" t="s">
        <v>21</v>
      </c>
      <c r="N4" s="212"/>
      <c r="Q4" s="2"/>
      <c r="R4" s="2"/>
      <c r="S4" s="2"/>
    </row>
    <row r="5" spans="2:19" ht="35.25" customHeight="1" thickBot="1">
      <c r="B5" s="5" t="s">
        <v>18</v>
      </c>
      <c r="C5" s="58" t="s">
        <v>183</v>
      </c>
      <c r="D5" s="58" t="s">
        <v>235</v>
      </c>
      <c r="E5" s="58" t="s">
        <v>184</v>
      </c>
      <c r="F5" s="58" t="s">
        <v>185</v>
      </c>
      <c r="G5" s="58" t="s">
        <v>239</v>
      </c>
      <c r="H5" s="58" t="s">
        <v>186</v>
      </c>
      <c r="I5" s="69" t="s">
        <v>189</v>
      </c>
      <c r="J5" s="108" t="s">
        <v>195</v>
      </c>
      <c r="K5" s="58" t="s">
        <v>224</v>
      </c>
      <c r="L5" s="3" t="s">
        <v>23</v>
      </c>
      <c r="M5" s="3" t="s">
        <v>222</v>
      </c>
      <c r="N5" s="3" t="s">
        <v>22</v>
      </c>
      <c r="O5" s="3" t="s">
        <v>24</v>
      </c>
      <c r="P5" s="10" t="s">
        <v>82</v>
      </c>
      <c r="Q5" s="2" t="s">
        <v>130</v>
      </c>
      <c r="R5" s="2" t="s">
        <v>131</v>
      </c>
      <c r="S5" s="2" t="s">
        <v>132</v>
      </c>
    </row>
    <row r="6" spans="1:19" s="80" customFormat="1" ht="15.75">
      <c r="A6" s="84" t="s">
        <v>0</v>
      </c>
      <c r="B6" s="123" t="s">
        <v>15</v>
      </c>
      <c r="C6" s="123"/>
      <c r="D6" s="187">
        <v>416</v>
      </c>
      <c r="E6" s="187">
        <v>421</v>
      </c>
      <c r="F6" s="126"/>
      <c r="G6" s="188">
        <v>449</v>
      </c>
      <c r="H6" s="126">
        <v>195</v>
      </c>
      <c r="I6" s="188">
        <v>433</v>
      </c>
      <c r="J6" s="188">
        <v>459</v>
      </c>
      <c r="K6" s="126">
        <v>174</v>
      </c>
      <c r="L6" s="105">
        <f aca="true" t="shared" si="0" ref="L6:L18">SUM(C6:K6)</f>
        <v>2547</v>
      </c>
      <c r="M6" s="79">
        <v>7</v>
      </c>
      <c r="N6" s="79">
        <v>1</v>
      </c>
      <c r="O6" s="79">
        <v>224</v>
      </c>
      <c r="P6" s="79">
        <v>2</v>
      </c>
      <c r="Q6" s="83">
        <v>1</v>
      </c>
      <c r="R6" s="83"/>
      <c r="S6" s="83"/>
    </row>
    <row r="7" spans="1:17" s="114" customFormat="1" ht="15.75">
      <c r="A7" s="94" t="s">
        <v>1</v>
      </c>
      <c r="B7" s="119" t="s">
        <v>176</v>
      </c>
      <c r="C7" s="119"/>
      <c r="D7" s="119">
        <v>407</v>
      </c>
      <c r="E7" s="119">
        <v>404</v>
      </c>
      <c r="F7" s="88"/>
      <c r="G7" s="189">
        <v>465</v>
      </c>
      <c r="H7" s="88">
        <v>405</v>
      </c>
      <c r="I7" s="189">
        <v>437</v>
      </c>
      <c r="J7" s="186">
        <v>482</v>
      </c>
      <c r="K7" s="88"/>
      <c r="L7" s="106">
        <f t="shared" si="0"/>
        <v>2600</v>
      </c>
      <c r="M7" s="114">
        <v>5</v>
      </c>
      <c r="N7" s="114">
        <v>3</v>
      </c>
      <c r="O7" s="114">
        <v>79</v>
      </c>
      <c r="P7" s="114">
        <v>2</v>
      </c>
      <c r="Q7" s="114">
        <v>1</v>
      </c>
    </row>
    <row r="8" spans="1:17" s="125" customFormat="1" ht="15.75">
      <c r="A8" s="98" t="s">
        <v>2</v>
      </c>
      <c r="B8" s="123" t="s">
        <v>14</v>
      </c>
      <c r="C8" s="123"/>
      <c r="D8" s="123">
        <v>415</v>
      </c>
      <c r="E8" s="187">
        <v>443</v>
      </c>
      <c r="F8" s="123"/>
      <c r="G8" s="187">
        <v>438</v>
      </c>
      <c r="H8" s="123"/>
      <c r="I8" s="187">
        <v>456</v>
      </c>
      <c r="J8" s="187">
        <v>438</v>
      </c>
      <c r="K8" s="123">
        <v>397</v>
      </c>
      <c r="L8" s="113">
        <f t="shared" si="0"/>
        <v>2587</v>
      </c>
      <c r="M8" s="125">
        <v>6</v>
      </c>
      <c r="N8" s="125">
        <v>2</v>
      </c>
      <c r="O8" s="125">
        <v>45</v>
      </c>
      <c r="P8" s="125">
        <v>2</v>
      </c>
      <c r="Q8" s="125">
        <v>1</v>
      </c>
    </row>
    <row r="9" spans="1:17" s="125" customFormat="1" ht="15.75">
      <c r="A9" s="98" t="s">
        <v>3</v>
      </c>
      <c r="B9" s="125" t="s">
        <v>144</v>
      </c>
      <c r="C9" s="123"/>
      <c r="D9" s="187">
        <v>442</v>
      </c>
      <c r="E9" s="123">
        <v>421</v>
      </c>
      <c r="F9" s="126"/>
      <c r="G9" s="188">
        <v>447</v>
      </c>
      <c r="H9" s="126">
        <v>407</v>
      </c>
      <c r="I9" s="188">
        <v>440</v>
      </c>
      <c r="J9" s="187">
        <v>459</v>
      </c>
      <c r="K9" s="126"/>
      <c r="L9" s="113">
        <f t="shared" si="0"/>
        <v>2616</v>
      </c>
      <c r="M9" s="125">
        <v>6</v>
      </c>
      <c r="N9" s="125">
        <v>2</v>
      </c>
      <c r="O9" s="124">
        <v>38</v>
      </c>
      <c r="P9" s="125">
        <v>2</v>
      </c>
      <c r="Q9" s="125">
        <v>1</v>
      </c>
    </row>
    <row r="10" spans="1:17" s="114" customFormat="1" ht="15.75">
      <c r="A10" s="94" t="s">
        <v>4</v>
      </c>
      <c r="B10" s="119" t="s">
        <v>175</v>
      </c>
      <c r="C10" s="119"/>
      <c r="D10" s="119">
        <v>397</v>
      </c>
      <c r="E10" s="186">
        <v>435</v>
      </c>
      <c r="F10" s="88"/>
      <c r="G10" s="189">
        <v>445</v>
      </c>
      <c r="H10" s="88">
        <v>204</v>
      </c>
      <c r="I10" s="88">
        <v>215</v>
      </c>
      <c r="J10" s="189">
        <v>445</v>
      </c>
      <c r="K10" s="186">
        <v>436</v>
      </c>
      <c r="L10" s="106">
        <f t="shared" si="0"/>
        <v>2577</v>
      </c>
      <c r="M10" s="114">
        <v>6</v>
      </c>
      <c r="N10" s="114">
        <v>2</v>
      </c>
      <c r="O10" s="115">
        <v>39</v>
      </c>
      <c r="P10" s="114">
        <v>2</v>
      </c>
      <c r="Q10" s="114">
        <v>1</v>
      </c>
    </row>
    <row r="11" spans="1:19" s="125" customFormat="1" ht="15.75">
      <c r="A11" s="98" t="s">
        <v>5</v>
      </c>
      <c r="B11" s="123" t="s">
        <v>241</v>
      </c>
      <c r="C11" s="123"/>
      <c r="D11" s="123">
        <v>401</v>
      </c>
      <c r="E11" s="123">
        <v>413</v>
      </c>
      <c r="F11" s="126"/>
      <c r="G11" s="188">
        <v>427</v>
      </c>
      <c r="H11" s="126"/>
      <c r="I11" s="188">
        <v>443</v>
      </c>
      <c r="J11" s="126">
        <v>382</v>
      </c>
      <c r="K11" s="188">
        <v>428</v>
      </c>
      <c r="L11" s="113">
        <f t="shared" si="0"/>
        <v>2494</v>
      </c>
      <c r="M11" s="125">
        <v>3</v>
      </c>
      <c r="N11" s="125">
        <v>5</v>
      </c>
      <c r="O11" s="124">
        <v>-115</v>
      </c>
      <c r="P11" s="125">
        <v>0</v>
      </c>
      <c r="S11" s="125">
        <v>1</v>
      </c>
    </row>
    <row r="12" spans="1:17" s="114" customFormat="1" ht="15.75">
      <c r="A12" s="94" t="s">
        <v>6</v>
      </c>
      <c r="B12" s="114" t="s">
        <v>19</v>
      </c>
      <c r="C12" s="119"/>
      <c r="D12" s="119"/>
      <c r="E12" s="186">
        <v>451</v>
      </c>
      <c r="F12" s="88"/>
      <c r="G12" s="189">
        <v>476</v>
      </c>
      <c r="H12" s="189">
        <v>426</v>
      </c>
      <c r="I12" s="189">
        <v>450</v>
      </c>
      <c r="J12" s="189">
        <v>458</v>
      </c>
      <c r="K12" s="88">
        <v>394</v>
      </c>
      <c r="L12" s="106">
        <f t="shared" si="0"/>
        <v>2655</v>
      </c>
      <c r="M12" s="114">
        <v>7</v>
      </c>
      <c r="N12" s="114">
        <v>1</v>
      </c>
      <c r="O12" s="115">
        <v>137</v>
      </c>
      <c r="P12" s="114">
        <v>2</v>
      </c>
      <c r="Q12" s="114">
        <v>1</v>
      </c>
    </row>
    <row r="13" spans="1:19" s="125" customFormat="1" ht="15.75">
      <c r="A13" s="98" t="s">
        <v>7</v>
      </c>
      <c r="B13" s="123" t="s">
        <v>202</v>
      </c>
      <c r="C13" s="123">
        <v>420</v>
      </c>
      <c r="D13" s="123">
        <v>409</v>
      </c>
      <c r="E13" s="123"/>
      <c r="F13" s="126"/>
      <c r="G13" s="188">
        <v>431</v>
      </c>
      <c r="H13" s="188">
        <v>428</v>
      </c>
      <c r="I13" s="126">
        <v>402</v>
      </c>
      <c r="J13" s="188">
        <v>425</v>
      </c>
      <c r="K13" s="126"/>
      <c r="L13" s="113">
        <f t="shared" si="0"/>
        <v>2515</v>
      </c>
      <c r="M13" s="125">
        <v>3</v>
      </c>
      <c r="N13" s="125">
        <v>5</v>
      </c>
      <c r="O13" s="124">
        <v>-18</v>
      </c>
      <c r="P13" s="125">
        <v>0</v>
      </c>
      <c r="S13" s="125">
        <v>1</v>
      </c>
    </row>
    <row r="14" spans="1:17" s="114" customFormat="1" ht="15.75">
      <c r="A14" s="94" t="s">
        <v>8</v>
      </c>
      <c r="B14" s="114" t="s">
        <v>143</v>
      </c>
      <c r="C14" s="119"/>
      <c r="D14" s="88"/>
      <c r="E14" s="189">
        <v>452</v>
      </c>
      <c r="F14" s="88"/>
      <c r="G14" s="189">
        <v>440</v>
      </c>
      <c r="H14" s="189">
        <v>450</v>
      </c>
      <c r="I14" s="88">
        <v>408</v>
      </c>
      <c r="J14" s="189">
        <v>471</v>
      </c>
      <c r="K14" s="119">
        <v>421</v>
      </c>
      <c r="L14" s="106">
        <f t="shared" si="0"/>
        <v>2642</v>
      </c>
      <c r="M14" s="114">
        <v>6</v>
      </c>
      <c r="N14" s="114">
        <v>2</v>
      </c>
      <c r="O14" s="114">
        <v>98</v>
      </c>
      <c r="P14" s="114">
        <v>2</v>
      </c>
      <c r="Q14" s="114">
        <v>1</v>
      </c>
    </row>
    <row r="15" spans="1:19" s="125" customFormat="1" ht="15.75">
      <c r="A15" s="98" t="s">
        <v>9</v>
      </c>
      <c r="B15" s="123" t="s">
        <v>233</v>
      </c>
      <c r="C15" s="123"/>
      <c r="D15" s="126">
        <v>399</v>
      </c>
      <c r="E15" s="188">
        <v>425</v>
      </c>
      <c r="F15" s="126"/>
      <c r="G15" s="188">
        <v>455</v>
      </c>
      <c r="H15" s="188">
        <v>443</v>
      </c>
      <c r="I15" s="126"/>
      <c r="J15" s="188">
        <v>454</v>
      </c>
      <c r="K15" s="127">
        <v>397</v>
      </c>
      <c r="L15" s="113">
        <f t="shared" si="0"/>
        <v>2573</v>
      </c>
      <c r="M15" s="98">
        <v>6</v>
      </c>
      <c r="N15" s="98">
        <v>2</v>
      </c>
      <c r="O15" s="98">
        <v>134</v>
      </c>
      <c r="P15" s="98">
        <v>2</v>
      </c>
      <c r="Q15" s="98">
        <v>1</v>
      </c>
      <c r="R15" s="98"/>
      <c r="S15" s="98"/>
    </row>
    <row r="16" spans="1:19" s="114" customFormat="1" ht="15.75">
      <c r="A16" s="94" t="s">
        <v>10</v>
      </c>
      <c r="B16" s="119" t="s">
        <v>16</v>
      </c>
      <c r="C16" s="119"/>
      <c r="D16" s="119"/>
      <c r="E16" s="119">
        <v>437</v>
      </c>
      <c r="F16" s="88"/>
      <c r="G16" s="88">
        <v>384</v>
      </c>
      <c r="H16" s="88">
        <v>433</v>
      </c>
      <c r="I16" s="88">
        <v>427</v>
      </c>
      <c r="J16" s="189">
        <v>445</v>
      </c>
      <c r="K16" s="88">
        <v>437</v>
      </c>
      <c r="L16" s="106">
        <f t="shared" si="0"/>
        <v>2563</v>
      </c>
      <c r="M16" s="114">
        <v>1</v>
      </c>
      <c r="N16" s="114">
        <v>7</v>
      </c>
      <c r="O16" s="115">
        <v>-90</v>
      </c>
      <c r="P16" s="114">
        <v>0</v>
      </c>
      <c r="S16" s="114">
        <v>1</v>
      </c>
    </row>
    <row r="17" spans="1:17" s="125" customFormat="1" ht="15.75">
      <c r="A17" s="98" t="s">
        <v>11</v>
      </c>
      <c r="B17" s="123" t="s">
        <v>244</v>
      </c>
      <c r="C17" s="123"/>
      <c r="D17" s="123">
        <v>414</v>
      </c>
      <c r="E17" s="187">
        <v>458</v>
      </c>
      <c r="F17" s="126"/>
      <c r="G17" s="126"/>
      <c r="H17" s="188">
        <v>442</v>
      </c>
      <c r="I17" s="126">
        <v>420</v>
      </c>
      <c r="J17" s="126">
        <v>425</v>
      </c>
      <c r="K17" s="187">
        <v>457</v>
      </c>
      <c r="L17" s="113">
        <f t="shared" si="0"/>
        <v>2616</v>
      </c>
      <c r="M17" s="125">
        <v>5</v>
      </c>
      <c r="N17" s="125">
        <v>3</v>
      </c>
      <c r="O17" s="124">
        <v>183</v>
      </c>
      <c r="P17" s="125">
        <v>2</v>
      </c>
      <c r="Q17" s="125">
        <v>1</v>
      </c>
    </row>
    <row r="18" spans="1:19" s="114" customFormat="1" ht="16.5" thickBot="1">
      <c r="A18" s="94" t="s">
        <v>12</v>
      </c>
      <c r="B18" s="114" t="s">
        <v>13</v>
      </c>
      <c r="C18" s="138"/>
      <c r="D18" s="138"/>
      <c r="E18" s="138">
        <v>432</v>
      </c>
      <c r="F18" s="138"/>
      <c r="G18" s="194">
        <v>460</v>
      </c>
      <c r="H18" s="138">
        <v>427</v>
      </c>
      <c r="I18" s="194">
        <v>442</v>
      </c>
      <c r="J18" s="194">
        <v>440</v>
      </c>
      <c r="K18" s="194">
        <v>438</v>
      </c>
      <c r="L18" s="161">
        <f t="shared" si="0"/>
        <v>2639</v>
      </c>
      <c r="M18" s="160">
        <v>6</v>
      </c>
      <c r="N18" s="160">
        <v>2</v>
      </c>
      <c r="O18" s="162">
        <v>73</v>
      </c>
      <c r="P18" s="160">
        <v>2</v>
      </c>
      <c r="Q18" s="160">
        <v>1</v>
      </c>
      <c r="R18" s="160"/>
      <c r="S18" s="160"/>
    </row>
    <row r="19" spans="1:19" s="20" customFormat="1" ht="16.5" thickTop="1">
      <c r="A19" s="21"/>
      <c r="B19" s="21"/>
      <c r="C19" s="35">
        <f>SUM(C6:C18)</f>
        <v>420</v>
      </c>
      <c r="D19" s="35">
        <f aca="true" t="shared" si="1" ref="D19:J19">SUM(D6:D18)</f>
        <v>3700</v>
      </c>
      <c r="E19" s="35">
        <f t="shared" si="1"/>
        <v>5192</v>
      </c>
      <c r="F19" s="35">
        <f>SUM(F6:F18)-F18</f>
        <v>0</v>
      </c>
      <c r="G19" s="35">
        <f t="shared" si="1"/>
        <v>5317</v>
      </c>
      <c r="H19" s="35">
        <f>SUM(H6:H18)-H6-H10</f>
        <v>3861</v>
      </c>
      <c r="I19" s="35">
        <f>SUM(I6:I18)-I10</f>
        <v>4758</v>
      </c>
      <c r="J19" s="35">
        <f t="shared" si="1"/>
        <v>5783</v>
      </c>
      <c r="K19" s="35">
        <f>SUM(K6:K18)-K6</f>
        <v>3805</v>
      </c>
      <c r="Q19" s="20">
        <f>SUM(Q6:Q18)</f>
        <v>10</v>
      </c>
      <c r="R19" s="20">
        <f>SUM(R6:R18)</f>
        <v>0</v>
      </c>
      <c r="S19" s="20">
        <f>SUM(S6:S18)</f>
        <v>3</v>
      </c>
    </row>
    <row r="20" spans="2:11" ht="15.75">
      <c r="B20" s="1" t="s">
        <v>155</v>
      </c>
      <c r="C20" s="7">
        <f>COUNT(C6:C18)</f>
        <v>1</v>
      </c>
      <c r="D20" s="7">
        <f aca="true" t="shared" si="2" ref="D20:J20">COUNT(D6:D18)</f>
        <v>9</v>
      </c>
      <c r="E20" s="7">
        <f t="shared" si="2"/>
        <v>12</v>
      </c>
      <c r="F20" s="7">
        <f>COUNT(F6:F18)-COUNT(F18)</f>
        <v>0</v>
      </c>
      <c r="G20" s="7">
        <f t="shared" si="2"/>
        <v>12</v>
      </c>
      <c r="H20" s="7">
        <f>COUNT(H6:H18)-COUNT(H6)-COUNT(H10)</f>
        <v>9</v>
      </c>
      <c r="I20" s="7">
        <f>COUNT(I6:I18)-COUNT(I10)</f>
        <v>11</v>
      </c>
      <c r="J20" s="7">
        <f t="shared" si="2"/>
        <v>13</v>
      </c>
      <c r="K20" s="7">
        <f>COUNT(K6:K18)-COUNT(K6)</f>
        <v>9</v>
      </c>
    </row>
    <row r="21" spans="2:19" ht="31.5">
      <c r="B21" s="11" t="s">
        <v>92</v>
      </c>
      <c r="C21" s="17">
        <f aca="true" t="shared" si="3" ref="C21:K21">C19/C20</f>
        <v>420</v>
      </c>
      <c r="D21" s="17">
        <f t="shared" si="3"/>
        <v>411.1111111111111</v>
      </c>
      <c r="E21" s="17">
        <f t="shared" si="3"/>
        <v>432.6666666666667</v>
      </c>
      <c r="F21" s="17" t="e">
        <f t="shared" si="3"/>
        <v>#DIV/0!</v>
      </c>
      <c r="G21" s="17">
        <f t="shared" si="3"/>
        <v>443.0833333333333</v>
      </c>
      <c r="H21" s="17">
        <f t="shared" si="3"/>
        <v>429</v>
      </c>
      <c r="I21" s="17">
        <f t="shared" si="3"/>
        <v>432.54545454545456</v>
      </c>
      <c r="J21" s="17">
        <f t="shared" si="3"/>
        <v>444.84615384615387</v>
      </c>
      <c r="K21" s="17">
        <f t="shared" si="3"/>
        <v>422.77777777777777</v>
      </c>
      <c r="L21" s="3" t="s">
        <v>23</v>
      </c>
      <c r="M21" s="212" t="s">
        <v>83</v>
      </c>
      <c r="N21" s="212"/>
      <c r="O21" s="3" t="s">
        <v>24</v>
      </c>
      <c r="P21" s="10" t="s">
        <v>84</v>
      </c>
      <c r="R21" s="40" t="s">
        <v>91</v>
      </c>
      <c r="S21" s="40" t="s">
        <v>153</v>
      </c>
    </row>
    <row r="22" spans="12:19" ht="15.75">
      <c r="L22" s="6">
        <f>SUM(L6:L18)</f>
        <v>33624</v>
      </c>
      <c r="M22" s="1">
        <f>SUM(M6:M18)</f>
        <v>67</v>
      </c>
      <c r="N22" s="1">
        <f>SUM(N6:N18)</f>
        <v>37</v>
      </c>
      <c r="O22" s="1">
        <f>SUM(O6:O18)</f>
        <v>827</v>
      </c>
      <c r="P22" s="1">
        <f>SUM(P6:P18)</f>
        <v>20</v>
      </c>
      <c r="R22" s="2">
        <f>M22-N22</f>
        <v>30</v>
      </c>
      <c r="S22" s="2">
        <f>SUM(Q19:S19)</f>
        <v>13</v>
      </c>
    </row>
    <row r="23" spans="3:11" ht="15.75">
      <c r="C23" s="217" t="s">
        <v>28</v>
      </c>
      <c r="D23" s="217"/>
      <c r="E23" s="9"/>
      <c r="G23" s="214" t="s">
        <v>97</v>
      </c>
      <c r="H23" s="214"/>
      <c r="I23" s="19"/>
      <c r="J23" s="215" t="s">
        <v>98</v>
      </c>
      <c r="K23" s="215"/>
    </row>
    <row r="24" spans="1:19" ht="16.5" thickBo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61"/>
      <c r="R24" s="61"/>
      <c r="S24" s="61"/>
    </row>
    <row r="25" spans="8:9" ht="15.75">
      <c r="H25" s="15"/>
      <c r="I25" s="15"/>
    </row>
    <row r="26" spans="2:19" ht="39" customHeight="1" thickBot="1">
      <c r="B26" s="5" t="s">
        <v>18</v>
      </c>
      <c r="C26" s="58" t="s">
        <v>263</v>
      </c>
      <c r="D26" s="58" t="s">
        <v>235</v>
      </c>
      <c r="E26" s="58" t="s">
        <v>184</v>
      </c>
      <c r="F26" s="58" t="s">
        <v>185</v>
      </c>
      <c r="G26" s="58" t="s">
        <v>239</v>
      </c>
      <c r="H26" s="58" t="s">
        <v>186</v>
      </c>
      <c r="I26" s="69" t="s">
        <v>189</v>
      </c>
      <c r="J26" s="108" t="s">
        <v>195</v>
      </c>
      <c r="K26" s="58" t="s">
        <v>224</v>
      </c>
      <c r="L26" s="3" t="s">
        <v>23</v>
      </c>
      <c r="M26" s="3" t="s">
        <v>222</v>
      </c>
      <c r="N26" s="3" t="s">
        <v>22</v>
      </c>
      <c r="O26" s="3" t="s">
        <v>24</v>
      </c>
      <c r="P26" s="10" t="s">
        <v>82</v>
      </c>
      <c r="Q26" s="2" t="s">
        <v>130</v>
      </c>
      <c r="R26" s="2" t="s">
        <v>131</v>
      </c>
      <c r="S26" s="2" t="s">
        <v>132</v>
      </c>
    </row>
    <row r="27" spans="1:17" s="80" customFormat="1" ht="15.75">
      <c r="A27" s="79" t="s">
        <v>228</v>
      </c>
      <c r="B27" s="123" t="s">
        <v>19</v>
      </c>
      <c r="C27" s="125"/>
      <c r="D27" s="126">
        <v>411</v>
      </c>
      <c r="E27" s="188">
        <v>438</v>
      </c>
      <c r="F27" s="126"/>
      <c r="G27" s="188">
        <v>438</v>
      </c>
      <c r="H27" s="188">
        <v>441</v>
      </c>
      <c r="I27" s="188">
        <v>434</v>
      </c>
      <c r="J27" s="126"/>
      <c r="K27" s="188">
        <v>428</v>
      </c>
      <c r="L27" s="128">
        <f>SUM(C27:K27)</f>
        <v>2590</v>
      </c>
      <c r="M27" s="79">
        <v>7</v>
      </c>
      <c r="N27" s="79">
        <v>1</v>
      </c>
      <c r="O27" s="79">
        <v>59</v>
      </c>
      <c r="P27" s="79">
        <v>2</v>
      </c>
      <c r="Q27" s="80">
        <v>1</v>
      </c>
    </row>
    <row r="28" spans="1:17" s="87" customFormat="1" ht="15.75">
      <c r="A28" s="118" t="s">
        <v>229</v>
      </c>
      <c r="B28" s="119" t="s">
        <v>258</v>
      </c>
      <c r="C28" s="114"/>
      <c r="D28" s="88"/>
      <c r="E28" s="189">
        <v>427</v>
      </c>
      <c r="F28" s="88"/>
      <c r="G28" s="189">
        <v>448</v>
      </c>
      <c r="H28" s="189">
        <v>441</v>
      </c>
      <c r="I28" s="88">
        <v>421</v>
      </c>
      <c r="J28" s="189">
        <v>448</v>
      </c>
      <c r="K28" s="88">
        <v>410</v>
      </c>
      <c r="L28" s="103">
        <f>SUM(C28:K28)</f>
        <v>2595</v>
      </c>
      <c r="M28" s="118">
        <v>6</v>
      </c>
      <c r="N28" s="118">
        <v>2</v>
      </c>
      <c r="O28" s="118">
        <v>50</v>
      </c>
      <c r="P28" s="118">
        <v>2</v>
      </c>
      <c r="Q28" s="87">
        <v>1</v>
      </c>
    </row>
    <row r="29" spans="1:17" s="80" customFormat="1" ht="15.75">
      <c r="A29" s="79" t="s">
        <v>214</v>
      </c>
      <c r="B29" s="123" t="s">
        <v>175</v>
      </c>
      <c r="C29" s="125"/>
      <c r="D29" s="126">
        <v>393</v>
      </c>
      <c r="E29" s="126">
        <v>423</v>
      </c>
      <c r="F29" s="126"/>
      <c r="G29" s="126"/>
      <c r="H29" s="126">
        <v>414</v>
      </c>
      <c r="I29" s="188">
        <v>463</v>
      </c>
      <c r="J29" s="188">
        <v>437</v>
      </c>
      <c r="K29" s="188">
        <v>449</v>
      </c>
      <c r="L29" s="128">
        <f>SUM(C29:K29)</f>
        <v>2579</v>
      </c>
      <c r="M29" s="79">
        <v>5</v>
      </c>
      <c r="N29" s="79">
        <v>3</v>
      </c>
      <c r="O29" s="79">
        <v>77</v>
      </c>
      <c r="P29" s="79">
        <v>2</v>
      </c>
      <c r="Q29" s="80">
        <v>1</v>
      </c>
    </row>
    <row r="30" spans="1:17" s="87" customFormat="1" ht="15.75">
      <c r="A30" s="118" t="s">
        <v>215</v>
      </c>
      <c r="B30" s="114" t="s">
        <v>144</v>
      </c>
      <c r="C30" s="114"/>
      <c r="D30" s="88"/>
      <c r="E30" s="88">
        <v>403</v>
      </c>
      <c r="F30" s="88"/>
      <c r="G30" s="189">
        <v>446</v>
      </c>
      <c r="H30" s="189">
        <v>417</v>
      </c>
      <c r="I30" s="189">
        <v>422</v>
      </c>
      <c r="J30" s="189">
        <v>448</v>
      </c>
      <c r="K30" s="88">
        <v>384</v>
      </c>
      <c r="L30" s="103">
        <f>SUM(C30:K30)</f>
        <v>2520</v>
      </c>
      <c r="M30" s="118">
        <v>6</v>
      </c>
      <c r="N30" s="118">
        <v>2</v>
      </c>
      <c r="O30" s="118">
        <v>60</v>
      </c>
      <c r="P30" s="118">
        <v>2</v>
      </c>
      <c r="Q30" s="87">
        <v>1</v>
      </c>
    </row>
    <row r="31" spans="1:17" s="87" customFormat="1" ht="15.75">
      <c r="A31" s="118" t="s">
        <v>114</v>
      </c>
      <c r="B31" s="119" t="s">
        <v>14</v>
      </c>
      <c r="C31" s="114"/>
      <c r="D31" s="88">
        <v>428</v>
      </c>
      <c r="E31" s="88">
        <v>417</v>
      </c>
      <c r="F31" s="88"/>
      <c r="G31" s="189">
        <v>450</v>
      </c>
      <c r="H31" s="189">
        <v>480</v>
      </c>
      <c r="I31" s="189">
        <v>451</v>
      </c>
      <c r="J31" s="88">
        <v>432</v>
      </c>
      <c r="K31" s="88"/>
      <c r="L31" s="103">
        <f>SUM(C31:K31)</f>
        <v>2658</v>
      </c>
      <c r="M31" s="118">
        <v>5</v>
      </c>
      <c r="N31" s="118">
        <v>3</v>
      </c>
      <c r="O31" s="118">
        <v>38</v>
      </c>
      <c r="P31" s="118">
        <v>2</v>
      </c>
      <c r="Q31" s="87">
        <v>1</v>
      </c>
    </row>
    <row r="32" spans="1:17" s="80" customFormat="1" ht="15.75">
      <c r="A32" s="79" t="s">
        <v>115</v>
      </c>
      <c r="B32" s="123" t="s">
        <v>176</v>
      </c>
      <c r="C32" s="125"/>
      <c r="D32" s="126"/>
      <c r="E32" s="126">
        <v>419</v>
      </c>
      <c r="F32" s="126"/>
      <c r="G32" s="188">
        <v>455</v>
      </c>
      <c r="H32" s="188">
        <v>441</v>
      </c>
      <c r="I32" s="188">
        <v>465</v>
      </c>
      <c r="J32" s="188">
        <v>426</v>
      </c>
      <c r="K32" s="126">
        <v>389</v>
      </c>
      <c r="L32" s="128">
        <f aca="true" t="shared" si="4" ref="L32:L39">SUM(C32:K32)</f>
        <v>2595</v>
      </c>
      <c r="M32" s="79">
        <v>6</v>
      </c>
      <c r="N32" s="79">
        <v>2</v>
      </c>
      <c r="O32" s="79">
        <v>180</v>
      </c>
      <c r="P32" s="79">
        <v>2</v>
      </c>
      <c r="Q32" s="80">
        <v>1</v>
      </c>
    </row>
    <row r="33" spans="1:17" s="87" customFormat="1" ht="15.75">
      <c r="A33" s="118" t="s">
        <v>116</v>
      </c>
      <c r="B33" s="119" t="s">
        <v>15</v>
      </c>
      <c r="C33" s="114"/>
      <c r="D33" s="88">
        <v>400</v>
      </c>
      <c r="E33" s="189">
        <v>460</v>
      </c>
      <c r="F33" s="88"/>
      <c r="G33" s="189">
        <v>449</v>
      </c>
      <c r="H33" s="88">
        <v>412</v>
      </c>
      <c r="I33" s="189">
        <v>422</v>
      </c>
      <c r="J33" s="88">
        <v>412</v>
      </c>
      <c r="K33" s="88"/>
      <c r="L33" s="103">
        <f t="shared" si="4"/>
        <v>2555</v>
      </c>
      <c r="M33" s="118">
        <v>5</v>
      </c>
      <c r="N33" s="118">
        <v>3</v>
      </c>
      <c r="O33" s="118">
        <v>159</v>
      </c>
      <c r="P33" s="118">
        <v>2</v>
      </c>
      <c r="Q33" s="87">
        <v>1</v>
      </c>
    </row>
    <row r="34" spans="1:17" s="80" customFormat="1" ht="15.75">
      <c r="A34" s="79" t="s">
        <v>117</v>
      </c>
      <c r="B34" s="125" t="s">
        <v>13</v>
      </c>
      <c r="C34" s="125">
        <v>433</v>
      </c>
      <c r="D34" s="126"/>
      <c r="E34" s="188">
        <v>457</v>
      </c>
      <c r="F34" s="126"/>
      <c r="G34" s="188">
        <v>472</v>
      </c>
      <c r="H34" s="126">
        <v>420</v>
      </c>
      <c r="I34" s="188">
        <v>445</v>
      </c>
      <c r="J34" s="188">
        <v>463</v>
      </c>
      <c r="K34" s="126"/>
      <c r="L34" s="128">
        <f t="shared" si="4"/>
        <v>2690</v>
      </c>
      <c r="M34" s="79">
        <v>6</v>
      </c>
      <c r="N34" s="79">
        <v>2</v>
      </c>
      <c r="O34" s="79">
        <v>144</v>
      </c>
      <c r="P34" s="79">
        <v>2</v>
      </c>
      <c r="Q34" s="80">
        <v>1</v>
      </c>
    </row>
    <row r="35" spans="1:17" s="87" customFormat="1" ht="15.75">
      <c r="A35" s="118" t="s">
        <v>118</v>
      </c>
      <c r="B35" s="119" t="s">
        <v>244</v>
      </c>
      <c r="C35" s="186">
        <v>440</v>
      </c>
      <c r="D35" s="88">
        <v>183</v>
      </c>
      <c r="E35" s="189">
        <v>447</v>
      </c>
      <c r="F35" s="88"/>
      <c r="G35" s="88"/>
      <c r="H35" s="88">
        <v>221</v>
      </c>
      <c r="I35" s="88">
        <v>417</v>
      </c>
      <c r="J35" s="189">
        <v>474</v>
      </c>
      <c r="K35" s="88">
        <v>414</v>
      </c>
      <c r="L35" s="103">
        <f t="shared" si="4"/>
        <v>2596</v>
      </c>
      <c r="M35" s="118">
        <v>5</v>
      </c>
      <c r="N35" s="118">
        <v>3</v>
      </c>
      <c r="O35" s="118">
        <v>74</v>
      </c>
      <c r="P35" s="118">
        <v>2</v>
      </c>
      <c r="Q35" s="87">
        <v>1</v>
      </c>
    </row>
    <row r="36" spans="1:19" s="80" customFormat="1" ht="15.75">
      <c r="A36" s="79" t="s">
        <v>119</v>
      </c>
      <c r="B36" s="123" t="s">
        <v>16</v>
      </c>
      <c r="C36" s="125"/>
      <c r="D36" s="126"/>
      <c r="E36" s="188">
        <v>447</v>
      </c>
      <c r="F36" s="126"/>
      <c r="G36" s="126">
        <v>401</v>
      </c>
      <c r="H36" s="188">
        <v>435</v>
      </c>
      <c r="I36" s="188">
        <v>453</v>
      </c>
      <c r="J36" s="126">
        <v>433</v>
      </c>
      <c r="K36" s="126">
        <v>396</v>
      </c>
      <c r="L36" s="128">
        <f t="shared" si="4"/>
        <v>2565</v>
      </c>
      <c r="M36" s="79">
        <v>3</v>
      </c>
      <c r="N36" s="79">
        <v>5</v>
      </c>
      <c r="O36" s="79">
        <v>-64</v>
      </c>
      <c r="P36" s="79">
        <v>0</v>
      </c>
      <c r="S36" s="80">
        <v>1</v>
      </c>
    </row>
    <row r="37" spans="1:19" s="87" customFormat="1" ht="15.75">
      <c r="A37" s="118" t="s">
        <v>120</v>
      </c>
      <c r="B37" s="119" t="s">
        <v>233</v>
      </c>
      <c r="C37" s="186">
        <v>450</v>
      </c>
      <c r="D37" s="88">
        <v>390</v>
      </c>
      <c r="E37" s="88">
        <v>395</v>
      </c>
      <c r="F37" s="88"/>
      <c r="G37" s="88">
        <v>420</v>
      </c>
      <c r="H37" s="88">
        <v>389</v>
      </c>
      <c r="I37" s="88"/>
      <c r="J37" s="189">
        <v>443</v>
      </c>
      <c r="K37" s="88"/>
      <c r="L37" s="103">
        <f t="shared" si="4"/>
        <v>2487</v>
      </c>
      <c r="M37" s="118">
        <v>2</v>
      </c>
      <c r="N37" s="118">
        <v>6</v>
      </c>
      <c r="O37" s="118">
        <v>-12</v>
      </c>
      <c r="P37" s="118">
        <v>0</v>
      </c>
      <c r="S37" s="87">
        <v>1</v>
      </c>
    </row>
    <row r="38" spans="1:17" s="80" customFormat="1" ht="15.75">
      <c r="A38" s="79" t="s">
        <v>121</v>
      </c>
      <c r="B38" s="123" t="s">
        <v>143</v>
      </c>
      <c r="C38" s="187">
        <v>458</v>
      </c>
      <c r="D38" s="126"/>
      <c r="E38" s="188">
        <v>466</v>
      </c>
      <c r="F38" s="126"/>
      <c r="G38" s="126">
        <v>418</v>
      </c>
      <c r="H38" s="126">
        <v>414</v>
      </c>
      <c r="I38" s="188">
        <v>482</v>
      </c>
      <c r="J38" s="126">
        <v>416</v>
      </c>
      <c r="K38" s="126"/>
      <c r="L38" s="128">
        <f t="shared" si="4"/>
        <v>2654</v>
      </c>
      <c r="M38" s="79">
        <v>5</v>
      </c>
      <c r="N38" s="79">
        <v>3</v>
      </c>
      <c r="O38" s="79">
        <v>16</v>
      </c>
      <c r="P38" s="79">
        <v>2</v>
      </c>
      <c r="Q38" s="80">
        <v>1</v>
      </c>
    </row>
    <row r="39" spans="1:17" s="87" customFormat="1" ht="16.5" thickBot="1">
      <c r="A39" s="118" t="s">
        <v>122</v>
      </c>
      <c r="B39" s="119" t="s">
        <v>202</v>
      </c>
      <c r="C39" s="194">
        <v>477</v>
      </c>
      <c r="D39" s="138"/>
      <c r="E39" s="138">
        <v>404</v>
      </c>
      <c r="F39" s="138"/>
      <c r="G39" s="194">
        <v>459</v>
      </c>
      <c r="H39" s="194">
        <v>441</v>
      </c>
      <c r="I39" s="194">
        <v>440</v>
      </c>
      <c r="J39" s="194">
        <v>451</v>
      </c>
      <c r="K39" s="137"/>
      <c r="L39" s="103">
        <f t="shared" si="4"/>
        <v>2672</v>
      </c>
      <c r="M39" s="118">
        <v>7</v>
      </c>
      <c r="N39" s="118">
        <v>1</v>
      </c>
      <c r="O39" s="118">
        <v>138</v>
      </c>
      <c r="P39" s="118">
        <v>2</v>
      </c>
      <c r="Q39" s="87">
        <v>1</v>
      </c>
    </row>
    <row r="40" spans="3:19" ht="16.5" thickTop="1">
      <c r="C40" s="35">
        <f>SUM(C27:C39)</f>
        <v>2258</v>
      </c>
      <c r="D40" s="35">
        <f aca="true" t="shared" si="5" ref="D40:K40">SUM(D27:D39)</f>
        <v>2205</v>
      </c>
      <c r="E40" s="35">
        <f t="shared" si="5"/>
        <v>5603</v>
      </c>
      <c r="F40" s="35">
        <f t="shared" si="5"/>
        <v>0</v>
      </c>
      <c r="G40" s="35">
        <f t="shared" si="5"/>
        <v>4856</v>
      </c>
      <c r="H40" s="35">
        <f t="shared" si="5"/>
        <v>5366</v>
      </c>
      <c r="I40" s="35">
        <f t="shared" si="5"/>
        <v>5315</v>
      </c>
      <c r="J40" s="35">
        <f t="shared" si="5"/>
        <v>5283</v>
      </c>
      <c r="K40" s="35">
        <f t="shared" si="5"/>
        <v>2870</v>
      </c>
      <c r="M40" s="1">
        <f>SUM(M27:M39)</f>
        <v>68</v>
      </c>
      <c r="N40" s="1">
        <f>SUM(N27:N39)</f>
        <v>36</v>
      </c>
      <c r="O40" s="1">
        <f>SUM(O27:O39)</f>
        <v>919</v>
      </c>
      <c r="P40" s="1">
        <f>SUM(P27:P39)</f>
        <v>22</v>
      </c>
      <c r="Q40" s="1">
        <f>SUM(Q27:Q39)+Q19</f>
        <v>21</v>
      </c>
      <c r="R40" s="1">
        <f>SUM(R27:R39)+R19</f>
        <v>0</v>
      </c>
      <c r="S40" s="1">
        <f>SUM(S27:S39)+S19</f>
        <v>5</v>
      </c>
    </row>
    <row r="41" spans="2:11" ht="15.75">
      <c r="B41" s="57" t="s">
        <v>172</v>
      </c>
      <c r="C41" s="4">
        <f aca="true" t="shared" si="6" ref="C41:K41">COUNT(C27:C39)</f>
        <v>5</v>
      </c>
      <c r="D41" s="4">
        <f t="shared" si="6"/>
        <v>6</v>
      </c>
      <c r="E41" s="4">
        <f t="shared" si="6"/>
        <v>13</v>
      </c>
      <c r="F41" s="4">
        <f t="shared" si="6"/>
        <v>0</v>
      </c>
      <c r="G41" s="4">
        <f t="shared" si="6"/>
        <v>11</v>
      </c>
      <c r="H41" s="4">
        <f t="shared" si="6"/>
        <v>13</v>
      </c>
      <c r="I41" s="4">
        <f t="shared" si="6"/>
        <v>12</v>
      </c>
      <c r="J41" s="4">
        <f t="shared" si="6"/>
        <v>12</v>
      </c>
      <c r="K41" s="4">
        <f t="shared" si="6"/>
        <v>7</v>
      </c>
    </row>
    <row r="42" spans="2:19" ht="31.5">
      <c r="B42" s="11" t="s">
        <v>171</v>
      </c>
      <c r="C42" s="17">
        <f aca="true" t="shared" si="7" ref="C42:K42">C40/C41</f>
        <v>451.6</v>
      </c>
      <c r="D42" s="17">
        <f t="shared" si="7"/>
        <v>367.5</v>
      </c>
      <c r="E42" s="17">
        <f t="shared" si="7"/>
        <v>431</v>
      </c>
      <c r="F42" s="17" t="e">
        <f t="shared" si="7"/>
        <v>#DIV/0!</v>
      </c>
      <c r="G42" s="17">
        <f t="shared" si="7"/>
        <v>441.45454545454544</v>
      </c>
      <c r="H42" s="17">
        <f t="shared" si="7"/>
        <v>412.7692307692308</v>
      </c>
      <c r="I42" s="17">
        <f t="shared" si="7"/>
        <v>442.9166666666667</v>
      </c>
      <c r="J42" s="17">
        <f t="shared" si="7"/>
        <v>440.25</v>
      </c>
      <c r="K42" s="17">
        <f t="shared" si="7"/>
        <v>410</v>
      </c>
      <c r="L42" s="3" t="s">
        <v>23</v>
      </c>
      <c r="M42" s="212" t="s">
        <v>83</v>
      </c>
      <c r="N42" s="212"/>
      <c r="O42" s="3" t="s">
        <v>24</v>
      </c>
      <c r="P42" s="10" t="s">
        <v>84</v>
      </c>
      <c r="R42" s="40" t="s">
        <v>91</v>
      </c>
      <c r="S42" s="40" t="s">
        <v>153</v>
      </c>
    </row>
    <row r="43" spans="12:19" ht="15.75">
      <c r="L43" s="6">
        <f>SUM(L27:L39)+L22</f>
        <v>67380</v>
      </c>
      <c r="M43" s="6">
        <f>SUM(M27:M39)</f>
        <v>68</v>
      </c>
      <c r="N43" s="6">
        <f>SUM(N27:N39)</f>
        <v>36</v>
      </c>
      <c r="O43" s="6">
        <f>SUM(O27:O39)+O22</f>
        <v>1746</v>
      </c>
      <c r="P43" s="6">
        <f>SUM(P27:P39)+P22</f>
        <v>42</v>
      </c>
      <c r="R43" s="2">
        <f>M43-N43</f>
        <v>32</v>
      </c>
      <c r="S43" s="2">
        <f>SUM(Q40:S40)</f>
        <v>26</v>
      </c>
    </row>
    <row r="45" spans="12:13" ht="15.75">
      <c r="L45" s="1" t="s">
        <v>93</v>
      </c>
      <c r="M45" s="18">
        <f>L43/S43</f>
        <v>2591.5384615384614</v>
      </c>
    </row>
  </sheetData>
  <sheetProtection/>
  <mergeCells count="9">
    <mergeCell ref="M42:N42"/>
    <mergeCell ref="J23:K23"/>
    <mergeCell ref="F1:H1"/>
    <mergeCell ref="J1:K1"/>
    <mergeCell ref="C4:K4"/>
    <mergeCell ref="M4:N4"/>
    <mergeCell ref="M21:N21"/>
    <mergeCell ref="G23:H23"/>
    <mergeCell ref="C23:D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5"/>
  <sheetViews>
    <sheetView zoomScale="90" zoomScaleNormal="90" zoomScalePageLayoutView="0" workbookViewId="0" topLeftCell="A21">
      <selection activeCell="E39" sqref="E39"/>
    </sheetView>
  </sheetViews>
  <sheetFormatPr defaultColWidth="9.00390625" defaultRowHeight="12.75"/>
  <cols>
    <col min="1" max="1" width="13.375" style="1" customWidth="1"/>
    <col min="2" max="2" width="16.375" style="1" bestFit="1" customWidth="1"/>
    <col min="3" max="7" width="9.125" style="1" customWidth="1"/>
    <col min="8" max="8" width="12.625" style="1" customWidth="1"/>
    <col min="9" max="9" width="10.375" style="1" customWidth="1"/>
    <col min="10" max="10" width="11.25390625" style="1" customWidth="1"/>
    <col min="11" max="11" width="14.25390625" style="1" customWidth="1"/>
    <col min="12" max="12" width="12.25390625" style="1" customWidth="1"/>
    <col min="13" max="13" width="17.25390625" style="1" customWidth="1"/>
    <col min="14" max="14" width="14.00390625" style="1" customWidth="1"/>
    <col min="15" max="15" width="11.25390625" style="1" customWidth="1"/>
    <col min="16" max="16" width="13.375" style="1" bestFit="1" customWidth="1"/>
    <col min="17" max="17" width="13.375" style="1" customWidth="1"/>
    <col min="18" max="18" width="12.75390625" style="1" customWidth="1"/>
    <col min="20" max="21" width="11.875" style="0" customWidth="1"/>
  </cols>
  <sheetData>
    <row r="1" spans="1:14" ht="15.75">
      <c r="A1" s="27" t="s">
        <v>104</v>
      </c>
      <c r="B1" s="28"/>
      <c r="C1" s="28" t="s">
        <v>101</v>
      </c>
      <c r="D1" s="28" t="s">
        <v>204</v>
      </c>
      <c r="E1" s="211" t="s">
        <v>106</v>
      </c>
      <c r="F1" s="211"/>
      <c r="G1" s="28"/>
      <c r="H1" s="208" t="s">
        <v>112</v>
      </c>
      <c r="I1" s="208"/>
      <c r="J1" s="11" t="s">
        <v>113</v>
      </c>
      <c r="K1" s="164" t="s">
        <v>91</v>
      </c>
      <c r="L1" s="164"/>
      <c r="M1" s="1" t="s">
        <v>93</v>
      </c>
      <c r="N1" s="18">
        <f>N22/U22</f>
        <v>2530.6153846153848</v>
      </c>
    </row>
    <row r="2" spans="8:14" ht="15.75">
      <c r="H2" s="1">
        <f>O22+N40</f>
        <v>105</v>
      </c>
      <c r="I2" s="1">
        <f>P22+O40</f>
        <v>103</v>
      </c>
      <c r="J2" s="1">
        <f>R22+Q40</f>
        <v>25</v>
      </c>
      <c r="K2" s="1">
        <f>H2-I2</f>
        <v>2</v>
      </c>
      <c r="L2" s="172"/>
      <c r="M2" s="1" t="s">
        <v>159</v>
      </c>
      <c r="N2" s="6">
        <f>M6+M8+M10+M12+M14+M16+M18+M28+M30+M32+M35+M37+M39</f>
        <v>32725</v>
      </c>
    </row>
    <row r="4" spans="3:21" ht="15.75">
      <c r="C4" s="212" t="s">
        <v>20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O4" s="212" t="s">
        <v>21</v>
      </c>
      <c r="P4" s="212"/>
      <c r="S4" s="2"/>
      <c r="T4" s="2"/>
      <c r="U4" s="2"/>
    </row>
    <row r="5" spans="2:20" ht="32.25" thickBot="1">
      <c r="B5" s="3" t="s">
        <v>18</v>
      </c>
      <c r="C5" s="74" t="s">
        <v>206</v>
      </c>
      <c r="D5" s="8" t="s">
        <v>49</v>
      </c>
      <c r="E5" s="8" t="s">
        <v>50</v>
      </c>
      <c r="F5" s="8" t="s">
        <v>192</v>
      </c>
      <c r="G5" s="8" t="s">
        <v>255</v>
      </c>
      <c r="H5" s="8" t="s">
        <v>72</v>
      </c>
      <c r="I5" s="8" t="s">
        <v>27</v>
      </c>
      <c r="J5" s="8" t="s">
        <v>138</v>
      </c>
      <c r="K5" s="8" t="s">
        <v>177</v>
      </c>
      <c r="L5" s="39" t="s">
        <v>213</v>
      </c>
      <c r="M5" s="3" t="s">
        <v>23</v>
      </c>
      <c r="N5" s="3" t="s">
        <v>17</v>
      </c>
      <c r="O5" s="3" t="s">
        <v>22</v>
      </c>
      <c r="P5" s="3" t="s">
        <v>24</v>
      </c>
      <c r="Q5" s="10" t="s">
        <v>82</v>
      </c>
      <c r="R5" s="2" t="s">
        <v>130</v>
      </c>
      <c r="S5" s="2" t="s">
        <v>131</v>
      </c>
      <c r="T5" s="2" t="s">
        <v>132</v>
      </c>
    </row>
    <row r="6" spans="1:20" s="114" customFormat="1" ht="15.75">
      <c r="A6" s="114" t="s">
        <v>0</v>
      </c>
      <c r="B6" s="119" t="s">
        <v>14</v>
      </c>
      <c r="C6" s="186">
        <v>451</v>
      </c>
      <c r="D6" s="119">
        <v>382</v>
      </c>
      <c r="E6" s="119"/>
      <c r="F6" s="119"/>
      <c r="G6" s="119"/>
      <c r="H6" s="186">
        <v>443</v>
      </c>
      <c r="I6" s="119">
        <v>421</v>
      </c>
      <c r="J6" s="186">
        <v>435</v>
      </c>
      <c r="K6" s="119">
        <v>429</v>
      </c>
      <c r="L6" s="120"/>
      <c r="M6" s="115">
        <f aca="true" t="shared" si="0" ref="M6:M18">SUM(C6:L6)</f>
        <v>2561</v>
      </c>
      <c r="N6" s="114">
        <v>3</v>
      </c>
      <c r="O6" s="114">
        <v>5</v>
      </c>
      <c r="P6" s="115">
        <v>-46</v>
      </c>
      <c r="Q6" s="114">
        <v>0</v>
      </c>
      <c r="R6" s="116"/>
      <c r="S6" s="116"/>
      <c r="T6" s="116">
        <v>1</v>
      </c>
    </row>
    <row r="7" spans="1:20" s="95" customFormat="1" ht="15.75">
      <c r="A7" s="173" t="s">
        <v>1</v>
      </c>
      <c r="B7" s="125" t="s">
        <v>222</v>
      </c>
      <c r="C7" s="187">
        <v>423</v>
      </c>
      <c r="D7" s="123">
        <v>403</v>
      </c>
      <c r="E7" s="123">
        <v>408</v>
      </c>
      <c r="F7" s="123"/>
      <c r="G7" s="123"/>
      <c r="H7" s="123"/>
      <c r="I7" s="187">
        <v>442</v>
      </c>
      <c r="J7" s="123">
        <v>411</v>
      </c>
      <c r="K7" s="187">
        <v>434</v>
      </c>
      <c r="L7" s="127"/>
      <c r="M7" s="174">
        <f t="shared" si="0"/>
        <v>2521</v>
      </c>
      <c r="N7" s="173">
        <v>3</v>
      </c>
      <c r="O7" s="173">
        <v>5</v>
      </c>
      <c r="P7" s="173">
        <v>-79</v>
      </c>
      <c r="Q7" s="173">
        <v>0</v>
      </c>
      <c r="R7" s="175"/>
      <c r="S7" s="175"/>
      <c r="T7" s="175">
        <v>1</v>
      </c>
    </row>
    <row r="8" spans="1:20" s="87" customFormat="1" ht="15.75">
      <c r="A8" s="118" t="s">
        <v>2</v>
      </c>
      <c r="B8" s="119" t="s">
        <v>175</v>
      </c>
      <c r="C8" s="114"/>
      <c r="D8" s="119">
        <v>400</v>
      </c>
      <c r="E8" s="119">
        <v>376</v>
      </c>
      <c r="F8" s="119"/>
      <c r="G8" s="119"/>
      <c r="H8" s="186">
        <v>434</v>
      </c>
      <c r="I8" s="119">
        <v>405</v>
      </c>
      <c r="J8" s="186">
        <v>450</v>
      </c>
      <c r="K8" s="186">
        <v>457</v>
      </c>
      <c r="L8" s="120"/>
      <c r="M8" s="121">
        <f t="shared" si="0"/>
        <v>2522</v>
      </c>
      <c r="N8" s="118">
        <v>3</v>
      </c>
      <c r="O8" s="118">
        <v>5</v>
      </c>
      <c r="P8" s="118">
        <v>-43</v>
      </c>
      <c r="Q8" s="118">
        <v>0</v>
      </c>
      <c r="R8" s="92"/>
      <c r="S8" s="92"/>
      <c r="T8" s="92">
        <v>1</v>
      </c>
    </row>
    <row r="9" spans="1:18" s="123" customFormat="1" ht="15.75">
      <c r="A9" s="123" t="s">
        <v>3</v>
      </c>
      <c r="B9" s="123" t="s">
        <v>241</v>
      </c>
      <c r="D9" s="187">
        <v>410</v>
      </c>
      <c r="E9" s="123">
        <v>388</v>
      </c>
      <c r="H9" s="187">
        <v>425</v>
      </c>
      <c r="I9" s="187">
        <v>444</v>
      </c>
      <c r="J9" s="123">
        <v>401</v>
      </c>
      <c r="K9" s="187">
        <v>446</v>
      </c>
      <c r="L9" s="127"/>
      <c r="M9" s="96">
        <f t="shared" si="0"/>
        <v>2514</v>
      </c>
      <c r="N9" s="123">
        <v>6</v>
      </c>
      <c r="O9" s="123">
        <v>2</v>
      </c>
      <c r="P9" s="123">
        <v>73</v>
      </c>
      <c r="Q9" s="123">
        <v>2</v>
      </c>
      <c r="R9" s="123">
        <v>1</v>
      </c>
    </row>
    <row r="10" spans="1:20" s="114" customFormat="1" ht="15.75">
      <c r="A10" s="114" t="s">
        <v>4</v>
      </c>
      <c r="B10" s="114" t="s">
        <v>19</v>
      </c>
      <c r="D10" s="119">
        <v>405</v>
      </c>
      <c r="E10" s="119">
        <v>410</v>
      </c>
      <c r="F10" s="119"/>
      <c r="G10" s="119"/>
      <c r="H10" s="186">
        <v>459</v>
      </c>
      <c r="I10" s="186">
        <v>424</v>
      </c>
      <c r="J10" s="186">
        <v>446</v>
      </c>
      <c r="K10" s="186">
        <v>458</v>
      </c>
      <c r="L10" s="120"/>
      <c r="M10" s="115">
        <f t="shared" si="0"/>
        <v>2602</v>
      </c>
      <c r="N10" s="114">
        <v>6</v>
      </c>
      <c r="O10" s="114">
        <v>2</v>
      </c>
      <c r="P10" s="115">
        <v>158</v>
      </c>
      <c r="Q10" s="114">
        <v>2</v>
      </c>
      <c r="R10" s="116">
        <v>1</v>
      </c>
      <c r="S10" s="116"/>
      <c r="T10" s="116"/>
    </row>
    <row r="11" spans="1:20" s="125" customFormat="1" ht="15.75">
      <c r="A11" s="125" t="s">
        <v>5</v>
      </c>
      <c r="B11" s="123" t="s">
        <v>202</v>
      </c>
      <c r="D11" s="123">
        <v>422</v>
      </c>
      <c r="E11" s="123">
        <v>416</v>
      </c>
      <c r="F11" s="123"/>
      <c r="G11" s="123"/>
      <c r="H11" s="187">
        <v>439</v>
      </c>
      <c r="I11" s="187">
        <v>437</v>
      </c>
      <c r="J11" s="123">
        <v>398</v>
      </c>
      <c r="K11" s="187">
        <v>494</v>
      </c>
      <c r="L11" s="127"/>
      <c r="M11" s="124">
        <f t="shared" si="0"/>
        <v>2606</v>
      </c>
      <c r="N11" s="125">
        <v>5</v>
      </c>
      <c r="O11" s="125">
        <v>3</v>
      </c>
      <c r="P11" s="124">
        <v>74</v>
      </c>
      <c r="Q11" s="125">
        <v>2</v>
      </c>
      <c r="R11" s="101">
        <v>1</v>
      </c>
      <c r="S11" s="101"/>
      <c r="T11" s="101"/>
    </row>
    <row r="12" spans="1:20" s="119" customFormat="1" ht="15.75">
      <c r="A12" s="119" t="s">
        <v>6</v>
      </c>
      <c r="B12" s="114" t="s">
        <v>143</v>
      </c>
      <c r="D12" s="186">
        <v>453</v>
      </c>
      <c r="E12" s="119">
        <v>389</v>
      </c>
      <c r="H12" s="119">
        <v>425</v>
      </c>
      <c r="I12" s="119">
        <v>406</v>
      </c>
      <c r="J12" s="119">
        <v>406</v>
      </c>
      <c r="K12" s="186">
        <v>490</v>
      </c>
      <c r="L12" s="120"/>
      <c r="M12" s="99">
        <f t="shared" si="0"/>
        <v>2569</v>
      </c>
      <c r="N12" s="119">
        <v>4</v>
      </c>
      <c r="O12" s="119">
        <v>4</v>
      </c>
      <c r="P12" s="99">
        <v>20</v>
      </c>
      <c r="Q12" s="119">
        <v>1</v>
      </c>
      <c r="R12" s="136"/>
      <c r="S12" s="136">
        <v>1</v>
      </c>
      <c r="T12" s="136"/>
    </row>
    <row r="13" spans="1:20" s="125" customFormat="1" ht="15.75">
      <c r="A13" s="125" t="s">
        <v>7</v>
      </c>
      <c r="B13" s="123" t="s">
        <v>233</v>
      </c>
      <c r="C13" s="123"/>
      <c r="D13" s="187">
        <v>422</v>
      </c>
      <c r="E13" s="126">
        <v>416</v>
      </c>
      <c r="F13" s="123"/>
      <c r="G13" s="126"/>
      <c r="H13" s="188">
        <v>427</v>
      </c>
      <c r="I13" s="188">
        <v>438</v>
      </c>
      <c r="J13" s="126">
        <v>413</v>
      </c>
      <c r="K13" s="188">
        <v>438</v>
      </c>
      <c r="L13" s="127"/>
      <c r="M13" s="124">
        <f t="shared" si="0"/>
        <v>2554</v>
      </c>
      <c r="N13" s="125">
        <v>6</v>
      </c>
      <c r="O13" s="125">
        <v>2</v>
      </c>
      <c r="P13" s="124">
        <v>141</v>
      </c>
      <c r="Q13" s="125">
        <v>2</v>
      </c>
      <c r="R13" s="101">
        <v>1</v>
      </c>
      <c r="S13" s="101"/>
      <c r="T13" s="101"/>
    </row>
    <row r="14" spans="1:20" s="119" customFormat="1" ht="15.75">
      <c r="A14" s="119" t="s">
        <v>8</v>
      </c>
      <c r="B14" s="119" t="s">
        <v>16</v>
      </c>
      <c r="D14" s="119">
        <v>357</v>
      </c>
      <c r="E14" s="186">
        <v>444</v>
      </c>
      <c r="G14" s="119">
        <v>435</v>
      </c>
      <c r="H14" s="186">
        <v>441</v>
      </c>
      <c r="I14" s="186">
        <v>439</v>
      </c>
      <c r="J14" s="119">
        <v>395</v>
      </c>
      <c r="L14" s="120"/>
      <c r="M14" s="99">
        <f t="shared" si="0"/>
        <v>2511</v>
      </c>
      <c r="N14" s="119">
        <v>3</v>
      </c>
      <c r="O14" s="119">
        <v>5</v>
      </c>
      <c r="P14" s="119">
        <v>-69</v>
      </c>
      <c r="Q14" s="119">
        <v>0</v>
      </c>
      <c r="R14" s="136"/>
      <c r="S14" s="136"/>
      <c r="T14" s="136">
        <v>1</v>
      </c>
    </row>
    <row r="15" spans="1:20" s="125" customFormat="1" ht="15.75">
      <c r="A15" s="125" t="s">
        <v>9</v>
      </c>
      <c r="B15" s="123" t="s">
        <v>244</v>
      </c>
      <c r="D15" s="187">
        <v>441</v>
      </c>
      <c r="E15" s="187">
        <v>440</v>
      </c>
      <c r="F15" s="123"/>
      <c r="G15" s="123">
        <v>358</v>
      </c>
      <c r="H15" s="123">
        <v>416</v>
      </c>
      <c r="I15" s="123"/>
      <c r="J15" s="123">
        <v>426</v>
      </c>
      <c r="K15" s="187">
        <v>477</v>
      </c>
      <c r="L15" s="127"/>
      <c r="M15" s="96">
        <f t="shared" si="0"/>
        <v>2558</v>
      </c>
      <c r="N15" s="125">
        <v>3</v>
      </c>
      <c r="O15" s="125">
        <v>5</v>
      </c>
      <c r="P15" s="124">
        <v>-5</v>
      </c>
      <c r="Q15" s="125">
        <v>0</v>
      </c>
      <c r="R15" s="101"/>
      <c r="S15" s="101"/>
      <c r="T15" s="101">
        <v>1</v>
      </c>
    </row>
    <row r="16" spans="1:20" s="119" customFormat="1" ht="15.75">
      <c r="A16" s="119" t="s">
        <v>10</v>
      </c>
      <c r="B16" s="114" t="s">
        <v>13</v>
      </c>
      <c r="D16" s="119">
        <v>414</v>
      </c>
      <c r="E16" s="186">
        <v>427</v>
      </c>
      <c r="H16" s="119">
        <v>411</v>
      </c>
      <c r="I16" s="186">
        <v>425</v>
      </c>
      <c r="J16" s="119">
        <v>416</v>
      </c>
      <c r="K16" s="186">
        <v>479</v>
      </c>
      <c r="L16" s="120"/>
      <c r="M16" s="99">
        <f t="shared" si="0"/>
        <v>2572</v>
      </c>
      <c r="N16" s="119">
        <v>5</v>
      </c>
      <c r="O16" s="119">
        <v>3</v>
      </c>
      <c r="P16" s="99">
        <v>60</v>
      </c>
      <c r="Q16" s="119">
        <v>2</v>
      </c>
      <c r="R16" s="136">
        <v>1</v>
      </c>
      <c r="S16" s="136"/>
      <c r="T16" s="136"/>
    </row>
    <row r="17" spans="1:22" s="125" customFormat="1" ht="15.75">
      <c r="A17" s="125" t="s">
        <v>11</v>
      </c>
      <c r="B17" s="123" t="s">
        <v>15</v>
      </c>
      <c r="D17" s="126"/>
      <c r="E17" s="188">
        <v>411</v>
      </c>
      <c r="F17" s="123">
        <v>351</v>
      </c>
      <c r="G17" s="188">
        <v>425</v>
      </c>
      <c r="H17" s="126"/>
      <c r="I17" s="188">
        <v>424</v>
      </c>
      <c r="J17" s="188">
        <v>401</v>
      </c>
      <c r="K17" s="188">
        <v>431</v>
      </c>
      <c r="L17" s="127"/>
      <c r="M17" s="124">
        <f t="shared" si="0"/>
        <v>2443</v>
      </c>
      <c r="N17" s="98">
        <v>7</v>
      </c>
      <c r="O17" s="98">
        <v>1</v>
      </c>
      <c r="P17" s="97">
        <v>121</v>
      </c>
      <c r="Q17" s="98">
        <v>2</v>
      </c>
      <c r="R17" s="180">
        <v>1</v>
      </c>
      <c r="S17" s="180"/>
      <c r="T17" s="180"/>
      <c r="U17" s="98"/>
      <c r="V17" s="98"/>
    </row>
    <row r="18" spans="1:20" s="119" customFormat="1" ht="16.5" thickBot="1">
      <c r="A18" s="119" t="s">
        <v>12</v>
      </c>
      <c r="B18" s="119" t="s">
        <v>144</v>
      </c>
      <c r="C18" s="138"/>
      <c r="D18" s="138">
        <v>393</v>
      </c>
      <c r="E18" s="138">
        <v>379</v>
      </c>
      <c r="F18" s="138"/>
      <c r="G18" s="138"/>
      <c r="H18" s="194">
        <v>400</v>
      </c>
      <c r="I18" s="194">
        <v>419</v>
      </c>
      <c r="J18" s="138">
        <v>398</v>
      </c>
      <c r="K18" s="138">
        <v>376</v>
      </c>
      <c r="L18" s="137"/>
      <c r="M18" s="181">
        <f t="shared" si="0"/>
        <v>2365</v>
      </c>
      <c r="N18" s="138">
        <v>2</v>
      </c>
      <c r="O18" s="138">
        <v>6</v>
      </c>
      <c r="P18" s="181">
        <v>-88</v>
      </c>
      <c r="Q18" s="138">
        <v>0</v>
      </c>
      <c r="R18" s="182"/>
      <c r="S18" s="182"/>
      <c r="T18" s="182">
        <v>1</v>
      </c>
    </row>
    <row r="19" spans="3:20" ht="16.5" thickTop="1">
      <c r="C19" s="6">
        <f aca="true" t="shared" si="1" ref="C19:J19">SUM(C6:C18)</f>
        <v>874</v>
      </c>
      <c r="D19" s="6">
        <f t="shared" si="1"/>
        <v>4902</v>
      </c>
      <c r="E19" s="6">
        <f t="shared" si="1"/>
        <v>4904</v>
      </c>
      <c r="F19" s="6">
        <f>SUM(F6:F18)-F15</f>
        <v>351</v>
      </c>
      <c r="G19" s="6">
        <f>SUM(G6:G18)-G15</f>
        <v>860</v>
      </c>
      <c r="H19" s="6">
        <f>SUM(H6:H18)-H6</f>
        <v>4277</v>
      </c>
      <c r="I19" s="6">
        <f t="shared" si="1"/>
        <v>5124</v>
      </c>
      <c r="J19" s="6">
        <f t="shared" si="1"/>
        <v>5396</v>
      </c>
      <c r="K19" s="6">
        <f>SUM(K6:K18)-K7</f>
        <v>4975</v>
      </c>
      <c r="L19" s="6">
        <f>SUM(L6:L18)-L6-L7</f>
        <v>0</v>
      </c>
      <c r="R19" s="42">
        <f>SUM(R6:R18)</f>
        <v>6</v>
      </c>
      <c r="S19" s="42">
        <f>SUM(S6:S18)</f>
        <v>1</v>
      </c>
      <c r="T19" s="42">
        <f>SUM(T6:T18)</f>
        <v>6</v>
      </c>
    </row>
    <row r="20" spans="2:18" ht="15.75">
      <c r="B20" s="1" t="s">
        <v>129</v>
      </c>
      <c r="C20" s="6">
        <f>COUNT(#REF!)</f>
        <v>0</v>
      </c>
      <c r="D20" s="6">
        <f aca="true" t="shared" si="2" ref="D20:J20">COUNT(D6:D18)</f>
        <v>12</v>
      </c>
      <c r="E20" s="6">
        <f t="shared" si="2"/>
        <v>12</v>
      </c>
      <c r="F20" s="6">
        <f>COUNT(F6:F18)-COUNT(F15)</f>
        <v>1</v>
      </c>
      <c r="G20" s="6">
        <f>COUNT(G6:G18)-COUNT(G15)</f>
        <v>2</v>
      </c>
      <c r="H20" s="6">
        <f>COUNT(H6:H18)-COUNT(H6)</f>
        <v>10</v>
      </c>
      <c r="I20" s="6">
        <f t="shared" si="2"/>
        <v>12</v>
      </c>
      <c r="J20" s="6">
        <f t="shared" si="2"/>
        <v>13</v>
      </c>
      <c r="K20" s="6">
        <f>COUNT(K6:K18)-COUNT(K7)</f>
        <v>11</v>
      </c>
      <c r="L20" s="6">
        <f>COUNT(L6:L18)-COUNT(L6:L7)</f>
        <v>0</v>
      </c>
      <c r="R20"/>
    </row>
    <row r="21" spans="2:21" ht="35.25" customHeight="1">
      <c r="B21" s="11" t="s">
        <v>92</v>
      </c>
      <c r="C21" s="16" t="e">
        <f>C19/C20</f>
        <v>#DIV/0!</v>
      </c>
      <c r="D21" s="16">
        <f aca="true" t="shared" si="3" ref="D21:L21">D19/D20</f>
        <v>408.5</v>
      </c>
      <c r="E21" s="16">
        <f t="shared" si="3"/>
        <v>408.6666666666667</v>
      </c>
      <c r="F21" s="16">
        <f t="shared" si="3"/>
        <v>351</v>
      </c>
      <c r="G21" s="16">
        <f t="shared" si="3"/>
        <v>430</v>
      </c>
      <c r="H21" s="16">
        <f t="shared" si="3"/>
        <v>427.7</v>
      </c>
      <c r="I21" s="16">
        <f t="shared" si="3"/>
        <v>427</v>
      </c>
      <c r="J21" s="16">
        <f t="shared" si="3"/>
        <v>415.0769230769231</v>
      </c>
      <c r="K21" s="16">
        <f t="shared" si="3"/>
        <v>452.27272727272725</v>
      </c>
      <c r="L21" s="16" t="e">
        <f t="shared" si="3"/>
        <v>#DIV/0!</v>
      </c>
      <c r="M21" s="16"/>
      <c r="N21" s="3" t="s">
        <v>23</v>
      </c>
      <c r="O21" s="212" t="s">
        <v>83</v>
      </c>
      <c r="P21" s="212"/>
      <c r="Q21" s="3" t="s">
        <v>24</v>
      </c>
      <c r="R21" s="10" t="s">
        <v>84</v>
      </c>
      <c r="T21" s="41" t="s">
        <v>91</v>
      </c>
      <c r="U21" s="40" t="s">
        <v>153</v>
      </c>
    </row>
    <row r="22" spans="14:21" ht="15.75">
      <c r="N22" s="6">
        <f>SUM(M6:M18)</f>
        <v>32898</v>
      </c>
      <c r="O22" s="1">
        <f>SUM(N6:N18)</f>
        <v>56</v>
      </c>
      <c r="P22" s="1">
        <f>SUM(O6:O18)</f>
        <v>48</v>
      </c>
      <c r="Q22" s="1">
        <f>SUM(P6:P18)</f>
        <v>317</v>
      </c>
      <c r="R22" s="1">
        <f>SUM(Q6:Q18)</f>
        <v>13</v>
      </c>
      <c r="T22" s="2">
        <f>O22-P22</f>
        <v>8</v>
      </c>
      <c r="U22" s="2">
        <f>SUM(R19:T19)</f>
        <v>13</v>
      </c>
    </row>
    <row r="23" spans="3:10" ht="15.75">
      <c r="C23" s="217" t="s">
        <v>28</v>
      </c>
      <c r="D23" s="217"/>
      <c r="F23" s="214" t="s">
        <v>97</v>
      </c>
      <c r="G23" s="214"/>
      <c r="I23" s="219" t="s">
        <v>98</v>
      </c>
      <c r="J23" s="219"/>
    </row>
    <row r="24" spans="1:21" ht="16.5" thickBo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61"/>
      <c r="T24" s="61"/>
      <c r="U24" s="61"/>
    </row>
    <row r="25" spans="1:7" ht="15.75">
      <c r="A25" s="23"/>
      <c r="B25" s="21"/>
      <c r="C25" s="21"/>
      <c r="D25" s="21"/>
      <c r="E25" s="22"/>
      <c r="F25" s="21"/>
      <c r="G25" s="21"/>
    </row>
    <row r="26" spans="2:20" ht="36.75" customHeight="1" thickBot="1">
      <c r="B26" s="3" t="s">
        <v>18</v>
      </c>
      <c r="C26" s="74" t="s">
        <v>206</v>
      </c>
      <c r="D26" s="8" t="s">
        <v>49</v>
      </c>
      <c r="E26" s="8" t="s">
        <v>50</v>
      </c>
      <c r="F26" s="8" t="s">
        <v>192</v>
      </c>
      <c r="G26" s="8" t="s">
        <v>255</v>
      </c>
      <c r="H26" s="8" t="s">
        <v>72</v>
      </c>
      <c r="I26" s="8" t="s">
        <v>27</v>
      </c>
      <c r="J26" s="8" t="s">
        <v>138</v>
      </c>
      <c r="K26" s="8" t="s">
        <v>177</v>
      </c>
      <c r="L26" s="8" t="s">
        <v>262</v>
      </c>
      <c r="M26" s="3" t="s">
        <v>23</v>
      </c>
      <c r="N26" s="3" t="s">
        <v>17</v>
      </c>
      <c r="O26" s="3" t="s">
        <v>22</v>
      </c>
      <c r="P26" s="3" t="s">
        <v>24</v>
      </c>
      <c r="Q26" s="10" t="s">
        <v>82</v>
      </c>
      <c r="R26" s="2" t="s">
        <v>130</v>
      </c>
      <c r="S26" s="2" t="s">
        <v>131</v>
      </c>
      <c r="T26" s="2" t="s">
        <v>132</v>
      </c>
    </row>
    <row r="27" spans="1:20" s="125" customFormat="1" ht="15.75">
      <c r="A27" s="125" t="s">
        <v>228</v>
      </c>
      <c r="B27" s="123" t="s">
        <v>143</v>
      </c>
      <c r="D27" s="123"/>
      <c r="E27" s="123">
        <v>382</v>
      </c>
      <c r="F27" s="123"/>
      <c r="G27" s="123">
        <v>428</v>
      </c>
      <c r="H27" s="123">
        <v>404</v>
      </c>
      <c r="I27" s="187">
        <v>462</v>
      </c>
      <c r="J27" s="123">
        <v>399</v>
      </c>
      <c r="K27" s="187">
        <v>470</v>
      </c>
      <c r="L27" s="123"/>
      <c r="M27" s="102">
        <f>SUM(C27:L27)</f>
        <v>2545</v>
      </c>
      <c r="N27" s="125">
        <v>2</v>
      </c>
      <c r="O27" s="125">
        <v>6</v>
      </c>
      <c r="P27" s="125">
        <v>-105</v>
      </c>
      <c r="Q27" s="125">
        <v>0</v>
      </c>
      <c r="T27" s="125">
        <v>1</v>
      </c>
    </row>
    <row r="28" spans="1:20" s="114" customFormat="1" ht="15" customHeight="1">
      <c r="A28" s="114" t="s">
        <v>229</v>
      </c>
      <c r="B28" s="119" t="s">
        <v>202</v>
      </c>
      <c r="D28" s="119">
        <v>374</v>
      </c>
      <c r="E28" s="186">
        <v>441</v>
      </c>
      <c r="F28" s="119"/>
      <c r="G28" s="119"/>
      <c r="H28" s="186">
        <v>444</v>
      </c>
      <c r="I28" s="119">
        <v>401</v>
      </c>
      <c r="J28" s="119">
        <v>412</v>
      </c>
      <c r="K28" s="119">
        <v>414</v>
      </c>
      <c r="L28" s="119"/>
      <c r="M28" s="104">
        <f aca="true" t="shared" si="4" ref="M28:M39">SUM(C28:L28)</f>
        <v>2486</v>
      </c>
      <c r="N28" s="114">
        <v>2</v>
      </c>
      <c r="O28" s="114">
        <v>6</v>
      </c>
      <c r="P28" s="114">
        <v>-78</v>
      </c>
      <c r="Q28" s="114">
        <v>0</v>
      </c>
      <c r="T28" s="114">
        <v>1</v>
      </c>
    </row>
    <row r="29" spans="1:18" s="125" customFormat="1" ht="15.75">
      <c r="A29" s="125" t="s">
        <v>214</v>
      </c>
      <c r="B29" s="123" t="s">
        <v>19</v>
      </c>
      <c r="D29" s="187">
        <v>436</v>
      </c>
      <c r="E29" s="123">
        <v>416</v>
      </c>
      <c r="F29" s="123"/>
      <c r="G29" s="123"/>
      <c r="H29" s="123">
        <v>384</v>
      </c>
      <c r="I29" s="187">
        <v>438</v>
      </c>
      <c r="J29" s="123">
        <v>403</v>
      </c>
      <c r="K29" s="187">
        <v>444</v>
      </c>
      <c r="L29" s="123"/>
      <c r="M29" s="102">
        <f t="shared" si="4"/>
        <v>2521</v>
      </c>
      <c r="N29" s="125">
        <v>5</v>
      </c>
      <c r="O29" s="125">
        <v>3</v>
      </c>
      <c r="P29" s="125">
        <v>43</v>
      </c>
      <c r="Q29" s="125">
        <v>2</v>
      </c>
      <c r="R29" s="125">
        <v>1</v>
      </c>
    </row>
    <row r="30" spans="1:18" s="114" customFormat="1" ht="15.75">
      <c r="A30" s="114" t="s">
        <v>215</v>
      </c>
      <c r="B30" s="119" t="s">
        <v>258</v>
      </c>
      <c r="C30" s="119"/>
      <c r="D30" s="88">
        <v>422</v>
      </c>
      <c r="E30" s="88">
        <v>391</v>
      </c>
      <c r="F30" s="88"/>
      <c r="G30" s="189">
        <v>435</v>
      </c>
      <c r="H30" s="189">
        <v>453</v>
      </c>
      <c r="I30" s="189">
        <v>428</v>
      </c>
      <c r="J30" s="189">
        <v>426</v>
      </c>
      <c r="K30" s="88"/>
      <c r="L30" s="120"/>
      <c r="M30" s="104">
        <f t="shared" si="4"/>
        <v>2555</v>
      </c>
      <c r="N30" s="114">
        <v>6</v>
      </c>
      <c r="O30" s="114">
        <v>2</v>
      </c>
      <c r="P30" s="114">
        <v>8</v>
      </c>
      <c r="Q30" s="114">
        <v>2</v>
      </c>
      <c r="R30" s="114">
        <v>1</v>
      </c>
    </row>
    <row r="31" spans="1:20" s="125" customFormat="1" ht="15.75">
      <c r="A31" s="125" t="s">
        <v>114</v>
      </c>
      <c r="B31" s="123" t="s">
        <v>175</v>
      </c>
      <c r="D31" s="123">
        <v>376</v>
      </c>
      <c r="E31" s="123">
        <v>424</v>
      </c>
      <c r="F31" s="123"/>
      <c r="G31" s="187">
        <v>427</v>
      </c>
      <c r="H31" s="123">
        <v>413</v>
      </c>
      <c r="I31" s="187">
        <v>424</v>
      </c>
      <c r="J31" s="187">
        <v>433</v>
      </c>
      <c r="K31" s="123"/>
      <c r="L31" s="123"/>
      <c r="M31" s="102">
        <f t="shared" si="4"/>
        <v>2497</v>
      </c>
      <c r="N31" s="125">
        <v>3</v>
      </c>
      <c r="O31" s="125">
        <v>5</v>
      </c>
      <c r="P31" s="125">
        <v>-5</v>
      </c>
      <c r="Q31" s="125">
        <v>0</v>
      </c>
      <c r="T31" s="125">
        <v>1</v>
      </c>
    </row>
    <row r="32" spans="1:20" s="114" customFormat="1" ht="15.75">
      <c r="A32" s="114" t="s">
        <v>115</v>
      </c>
      <c r="B32" s="114" t="s">
        <v>222</v>
      </c>
      <c r="D32" s="119"/>
      <c r="E32" s="119">
        <v>388</v>
      </c>
      <c r="F32" s="119">
        <v>366</v>
      </c>
      <c r="G32" s="186">
        <v>434</v>
      </c>
      <c r="H32" s="119"/>
      <c r="I32" s="119">
        <v>390</v>
      </c>
      <c r="J32" s="186">
        <v>471</v>
      </c>
      <c r="K32" s="119"/>
      <c r="L32" s="119">
        <v>366</v>
      </c>
      <c r="M32" s="104">
        <f>SUM(C32:L32)</f>
        <v>2415</v>
      </c>
      <c r="N32" s="114">
        <v>2</v>
      </c>
      <c r="O32" s="114">
        <v>6</v>
      </c>
      <c r="P32" s="114">
        <v>-180</v>
      </c>
      <c r="Q32" s="114">
        <v>0</v>
      </c>
      <c r="T32" s="114">
        <v>1</v>
      </c>
    </row>
    <row r="33" spans="1:20" s="125" customFormat="1" ht="15.75">
      <c r="A33" s="125" t="s">
        <v>116</v>
      </c>
      <c r="B33" s="123" t="s">
        <v>14</v>
      </c>
      <c r="D33" s="123">
        <v>401</v>
      </c>
      <c r="E33" s="187">
        <v>427</v>
      </c>
      <c r="F33" s="123">
        <v>406</v>
      </c>
      <c r="G33" s="187">
        <v>414</v>
      </c>
      <c r="H33" s="123">
        <v>388</v>
      </c>
      <c r="I33" s="123"/>
      <c r="J33" s="123">
        <v>399</v>
      </c>
      <c r="K33" s="123"/>
      <c r="L33" s="123"/>
      <c r="M33" s="102">
        <f t="shared" si="4"/>
        <v>2435</v>
      </c>
      <c r="N33" s="125">
        <v>2</v>
      </c>
      <c r="O33" s="125">
        <v>6</v>
      </c>
      <c r="P33" s="125">
        <v>-128</v>
      </c>
      <c r="Q33" s="125">
        <v>0</v>
      </c>
      <c r="T33" s="125">
        <v>1</v>
      </c>
    </row>
    <row r="34" spans="1:19" s="125" customFormat="1" ht="15.75">
      <c r="A34" s="125" t="s">
        <v>117</v>
      </c>
      <c r="B34" s="123" t="s">
        <v>144</v>
      </c>
      <c r="D34" s="123">
        <v>409</v>
      </c>
      <c r="E34" s="123">
        <v>406</v>
      </c>
      <c r="F34" s="123"/>
      <c r="G34" s="123"/>
      <c r="H34" s="187">
        <v>427</v>
      </c>
      <c r="I34" s="187">
        <v>452</v>
      </c>
      <c r="J34" s="187">
        <v>429</v>
      </c>
      <c r="K34" s="187">
        <v>431</v>
      </c>
      <c r="L34" s="123"/>
      <c r="M34" s="102">
        <f t="shared" si="4"/>
        <v>2554</v>
      </c>
      <c r="N34" s="125">
        <v>4</v>
      </c>
      <c r="O34" s="125">
        <v>4</v>
      </c>
      <c r="P34" s="125">
        <v>-52</v>
      </c>
      <c r="Q34" s="125">
        <v>1</v>
      </c>
      <c r="S34" s="125">
        <v>1</v>
      </c>
    </row>
    <row r="35" spans="1:18" s="114" customFormat="1" ht="15.75">
      <c r="A35" s="114" t="s">
        <v>118</v>
      </c>
      <c r="B35" s="119" t="s">
        <v>15</v>
      </c>
      <c r="D35" s="119">
        <v>407</v>
      </c>
      <c r="E35" s="186">
        <v>429</v>
      </c>
      <c r="F35" s="119"/>
      <c r="G35" s="186">
        <v>423</v>
      </c>
      <c r="H35" s="119">
        <v>413</v>
      </c>
      <c r="I35" s="186">
        <v>425</v>
      </c>
      <c r="J35" s="186">
        <v>425</v>
      </c>
      <c r="K35" s="119"/>
      <c r="L35" s="119"/>
      <c r="M35" s="104">
        <f t="shared" si="4"/>
        <v>2522</v>
      </c>
      <c r="N35" s="114">
        <v>6</v>
      </c>
      <c r="O35" s="114">
        <v>2</v>
      </c>
      <c r="P35" s="114">
        <v>56</v>
      </c>
      <c r="Q35" s="114">
        <v>2</v>
      </c>
      <c r="R35" s="114">
        <v>1</v>
      </c>
    </row>
    <row r="36" spans="1:18" s="125" customFormat="1" ht="15.75">
      <c r="A36" s="125" t="s">
        <v>119</v>
      </c>
      <c r="B36" s="125" t="s">
        <v>13</v>
      </c>
      <c r="D36" s="187">
        <v>422</v>
      </c>
      <c r="E36" s="123">
        <v>422</v>
      </c>
      <c r="F36" s="123"/>
      <c r="G36" s="123">
        <v>400</v>
      </c>
      <c r="H36" s="187">
        <v>439</v>
      </c>
      <c r="I36" s="123">
        <v>420</v>
      </c>
      <c r="J36" s="187">
        <v>439</v>
      </c>
      <c r="K36" s="123"/>
      <c r="L36" s="123"/>
      <c r="M36" s="102">
        <f t="shared" si="4"/>
        <v>2542</v>
      </c>
      <c r="N36" s="125">
        <v>5</v>
      </c>
      <c r="O36" s="125">
        <v>3</v>
      </c>
      <c r="P36" s="125">
        <v>23</v>
      </c>
      <c r="Q36" s="125">
        <v>2</v>
      </c>
      <c r="R36" s="125">
        <v>1</v>
      </c>
    </row>
    <row r="37" spans="1:19" s="114" customFormat="1" ht="15.75">
      <c r="A37" s="114" t="s">
        <v>120</v>
      </c>
      <c r="B37" s="119" t="s">
        <v>244</v>
      </c>
      <c r="D37" s="119">
        <v>406</v>
      </c>
      <c r="E37" s="119">
        <v>416</v>
      </c>
      <c r="F37" s="119">
        <v>402</v>
      </c>
      <c r="G37" s="119"/>
      <c r="H37" s="186">
        <v>440</v>
      </c>
      <c r="I37" s="186">
        <v>419</v>
      </c>
      <c r="J37" s="119">
        <v>412</v>
      </c>
      <c r="K37" s="119"/>
      <c r="L37" s="119"/>
      <c r="M37" s="104">
        <f>SUM(C37:L37)</f>
        <v>2495</v>
      </c>
      <c r="N37" s="114">
        <v>4</v>
      </c>
      <c r="O37" s="114">
        <v>4</v>
      </c>
      <c r="P37" s="114">
        <v>25</v>
      </c>
      <c r="Q37" s="114">
        <v>1</v>
      </c>
      <c r="S37" s="114">
        <v>1</v>
      </c>
    </row>
    <row r="38" spans="1:20" s="125" customFormat="1" ht="15.75">
      <c r="A38" s="125" t="s">
        <v>121</v>
      </c>
      <c r="B38" s="123" t="s">
        <v>16</v>
      </c>
      <c r="D38" s="123">
        <v>406</v>
      </c>
      <c r="E38" s="123">
        <v>417</v>
      </c>
      <c r="F38" s="123"/>
      <c r="G38" s="187">
        <v>425</v>
      </c>
      <c r="H38" s="187">
        <v>425</v>
      </c>
      <c r="I38" s="123">
        <v>422</v>
      </c>
      <c r="J38" s="123">
        <v>420</v>
      </c>
      <c r="K38" s="123"/>
      <c r="L38" s="123"/>
      <c r="M38" s="102">
        <f t="shared" si="4"/>
        <v>2515</v>
      </c>
      <c r="N38" s="125">
        <v>2</v>
      </c>
      <c r="O38" s="125">
        <v>6</v>
      </c>
      <c r="P38" s="125">
        <v>-155</v>
      </c>
      <c r="Q38" s="125">
        <v>0</v>
      </c>
      <c r="T38" s="125">
        <v>1</v>
      </c>
    </row>
    <row r="39" spans="1:18" s="114" customFormat="1" ht="16.5" thickBot="1">
      <c r="A39" s="114" t="s">
        <v>122</v>
      </c>
      <c r="B39" s="119" t="s">
        <v>233</v>
      </c>
      <c r="C39" s="160"/>
      <c r="D39" s="138"/>
      <c r="E39" s="194">
        <v>428</v>
      </c>
      <c r="F39" s="138">
        <v>410</v>
      </c>
      <c r="G39" s="194">
        <v>447</v>
      </c>
      <c r="H39" s="194">
        <v>425</v>
      </c>
      <c r="I39" s="194">
        <v>451</v>
      </c>
      <c r="J39" s="138">
        <v>389</v>
      </c>
      <c r="K39" s="138"/>
      <c r="L39" s="137"/>
      <c r="M39" s="104">
        <f t="shared" si="4"/>
        <v>2550</v>
      </c>
      <c r="N39" s="114">
        <v>6</v>
      </c>
      <c r="O39" s="114">
        <v>2</v>
      </c>
      <c r="P39" s="114">
        <v>86</v>
      </c>
      <c r="Q39" s="114">
        <v>2</v>
      </c>
      <c r="R39" s="114">
        <v>1</v>
      </c>
    </row>
    <row r="40" spans="3:20" ht="16.5" thickTop="1">
      <c r="C40" s="7">
        <f aca="true" t="shared" si="5" ref="C40:L40">SUM(C27:C39)</f>
        <v>0</v>
      </c>
      <c r="D40" s="7">
        <f t="shared" si="5"/>
        <v>4059</v>
      </c>
      <c r="E40" s="7">
        <f t="shared" si="5"/>
        <v>5387</v>
      </c>
      <c r="F40" s="7">
        <f t="shared" si="5"/>
        <v>1584</v>
      </c>
      <c r="G40" s="7">
        <f t="shared" si="5"/>
        <v>3833</v>
      </c>
      <c r="H40" s="7">
        <f t="shared" si="5"/>
        <v>5055</v>
      </c>
      <c r="I40" s="7">
        <f t="shared" si="5"/>
        <v>5132</v>
      </c>
      <c r="J40" s="7">
        <f t="shared" si="5"/>
        <v>5457</v>
      </c>
      <c r="K40" s="7">
        <f t="shared" si="5"/>
        <v>1759</v>
      </c>
      <c r="L40" s="7">
        <f t="shared" si="5"/>
        <v>366</v>
      </c>
      <c r="N40" s="1">
        <f>SUM(N27:N39)</f>
        <v>49</v>
      </c>
      <c r="O40" s="1">
        <f>SUM(O27:O39)</f>
        <v>55</v>
      </c>
      <c r="P40" s="1">
        <f>SUM(P27:P39)</f>
        <v>-462</v>
      </c>
      <c r="Q40" s="1">
        <f>SUM(Q27:Q39)</f>
        <v>12</v>
      </c>
      <c r="R40" s="1">
        <f>SUM(R27:R39)+R19</f>
        <v>11</v>
      </c>
      <c r="S40" s="1">
        <f>SUM(S27:S39)+S19</f>
        <v>3</v>
      </c>
      <c r="T40" s="1">
        <f>SUM(T27:T39)+T19</f>
        <v>12</v>
      </c>
    </row>
    <row r="41" spans="2:12" ht="15.75">
      <c r="B41" s="36" t="s">
        <v>170</v>
      </c>
      <c r="C41" s="1">
        <f aca="true" t="shared" si="6" ref="C41:L41">COUNT(C27:C39)</f>
        <v>0</v>
      </c>
      <c r="D41" s="1">
        <f t="shared" si="6"/>
        <v>10</v>
      </c>
      <c r="E41" s="1">
        <f t="shared" si="6"/>
        <v>13</v>
      </c>
      <c r="F41" s="1">
        <f t="shared" si="6"/>
        <v>4</v>
      </c>
      <c r="G41" s="1">
        <f t="shared" si="6"/>
        <v>9</v>
      </c>
      <c r="H41" s="1">
        <f t="shared" si="6"/>
        <v>12</v>
      </c>
      <c r="I41" s="1">
        <f t="shared" si="6"/>
        <v>12</v>
      </c>
      <c r="J41" s="1">
        <f t="shared" si="6"/>
        <v>13</v>
      </c>
      <c r="K41" s="1">
        <f t="shared" si="6"/>
        <v>4</v>
      </c>
      <c r="L41" s="1">
        <f t="shared" si="6"/>
        <v>1</v>
      </c>
    </row>
    <row r="42" spans="2:21" ht="31.5">
      <c r="B42" s="10" t="s">
        <v>171</v>
      </c>
      <c r="C42" s="16" t="e">
        <f>C40/C41</f>
        <v>#DIV/0!</v>
      </c>
      <c r="D42" s="16">
        <f aca="true" t="shared" si="7" ref="D42:L42">D40/D41</f>
        <v>405.9</v>
      </c>
      <c r="E42" s="16">
        <f t="shared" si="7"/>
        <v>414.38461538461536</v>
      </c>
      <c r="F42" s="16">
        <f t="shared" si="7"/>
        <v>396</v>
      </c>
      <c r="G42" s="16">
        <f t="shared" si="7"/>
        <v>425.8888888888889</v>
      </c>
      <c r="H42" s="16">
        <f t="shared" si="7"/>
        <v>421.25</v>
      </c>
      <c r="I42" s="16">
        <f t="shared" si="7"/>
        <v>427.6666666666667</v>
      </c>
      <c r="J42" s="16">
        <f t="shared" si="7"/>
        <v>419.7692307692308</v>
      </c>
      <c r="K42" s="16">
        <f t="shared" si="7"/>
        <v>439.75</v>
      </c>
      <c r="L42" s="16">
        <f t="shared" si="7"/>
        <v>366</v>
      </c>
      <c r="N42" s="3" t="s">
        <v>23</v>
      </c>
      <c r="O42" s="212" t="s">
        <v>83</v>
      </c>
      <c r="P42" s="212"/>
      <c r="Q42" s="3" t="s">
        <v>24</v>
      </c>
      <c r="R42" s="10" t="s">
        <v>84</v>
      </c>
      <c r="T42" s="40" t="s">
        <v>91</v>
      </c>
      <c r="U42" s="40" t="s">
        <v>153</v>
      </c>
    </row>
    <row r="43" spans="14:21" ht="15.75">
      <c r="N43" s="6">
        <f>SUM(M27:M39)+N22</f>
        <v>65530</v>
      </c>
      <c r="O43" s="6">
        <f>SUM(N27:N39)+O22</f>
        <v>105</v>
      </c>
      <c r="P43" s="6">
        <f>SUM(O27:O39)+P22</f>
        <v>103</v>
      </c>
      <c r="Q43" s="6">
        <f>SUM(P27:P39)+Q22</f>
        <v>-145</v>
      </c>
      <c r="R43" s="6">
        <f>SUM(Q27:Q39)+R22</f>
        <v>25</v>
      </c>
      <c r="T43" s="2">
        <f>O43-P43</f>
        <v>2</v>
      </c>
      <c r="U43" s="2">
        <f>SUM(R40:T40)</f>
        <v>26</v>
      </c>
    </row>
    <row r="45" spans="14:15" ht="15.75">
      <c r="N45" s="1" t="s">
        <v>93</v>
      </c>
      <c r="O45" s="18">
        <f>N43/U43</f>
        <v>2520.3846153846152</v>
      </c>
    </row>
  </sheetData>
  <sheetProtection/>
  <mergeCells count="9">
    <mergeCell ref="O21:P21"/>
    <mergeCell ref="F23:G23"/>
    <mergeCell ref="E1:F1"/>
    <mergeCell ref="H1:I1"/>
    <mergeCell ref="O42:P42"/>
    <mergeCell ref="I23:J23"/>
    <mergeCell ref="C4:M4"/>
    <mergeCell ref="O4:P4"/>
    <mergeCell ref="C23:D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5"/>
  <sheetViews>
    <sheetView zoomScale="90" zoomScaleNormal="90" zoomScalePageLayoutView="0" workbookViewId="0" topLeftCell="A16">
      <selection activeCell="G38" sqref="G38"/>
    </sheetView>
  </sheetViews>
  <sheetFormatPr defaultColWidth="9.00390625" defaultRowHeight="12.75"/>
  <cols>
    <col min="1" max="1" width="12.125" style="1" customWidth="1"/>
    <col min="2" max="2" width="21.00390625" style="1" bestFit="1" customWidth="1"/>
    <col min="3" max="3" width="9.75390625" style="1" customWidth="1"/>
    <col min="4" max="4" width="10.625" style="1" customWidth="1"/>
    <col min="5" max="5" width="9.00390625" style="1" customWidth="1"/>
    <col min="6" max="6" width="10.875" style="1" customWidth="1"/>
    <col min="7" max="7" width="8.625" style="1" customWidth="1"/>
    <col min="8" max="8" width="12.875" style="1" customWidth="1"/>
    <col min="9" max="9" width="12.00390625" style="1" customWidth="1"/>
    <col min="10" max="10" width="12.375" style="1" customWidth="1"/>
    <col min="11" max="11" width="9.625" style="1" customWidth="1"/>
    <col min="12" max="12" width="9.375" style="1" customWidth="1"/>
    <col min="13" max="13" width="17.75390625" style="1" customWidth="1"/>
    <col min="14" max="14" width="11.25390625" style="1" customWidth="1"/>
    <col min="15" max="15" width="10.375" style="1" customWidth="1"/>
    <col min="16" max="16" width="13.375" style="1" customWidth="1"/>
    <col min="17" max="17" width="10.875" style="1" customWidth="1"/>
    <col min="18" max="18" width="9.25390625" style="2" bestFit="1" customWidth="1"/>
    <col min="19" max="19" width="15.125" style="2" bestFit="1" customWidth="1"/>
    <col min="20" max="20" width="12.125" style="2" customWidth="1"/>
  </cols>
  <sheetData>
    <row r="1" spans="1:14" ht="15.75">
      <c r="A1" s="27" t="s">
        <v>104</v>
      </c>
      <c r="B1" s="31"/>
      <c r="C1" s="28" t="s">
        <v>101</v>
      </c>
      <c r="D1" s="28" t="s">
        <v>102</v>
      </c>
      <c r="E1" s="211" t="s">
        <v>103</v>
      </c>
      <c r="F1" s="211"/>
      <c r="G1" s="28"/>
      <c r="H1" s="208" t="s">
        <v>112</v>
      </c>
      <c r="I1" s="208"/>
      <c r="J1" s="11" t="s">
        <v>113</v>
      </c>
      <c r="K1" s="208" t="s">
        <v>91</v>
      </c>
      <c r="L1" s="208"/>
      <c r="M1" s="1" t="s">
        <v>93</v>
      </c>
      <c r="N1" s="18">
        <f>M22/T22</f>
        <v>2505.6153846153848</v>
      </c>
    </row>
    <row r="2" spans="8:14" ht="15.75">
      <c r="H2" s="6">
        <f>N22+N40</f>
        <v>85</v>
      </c>
      <c r="I2" s="1">
        <f>O22+O40</f>
        <v>123</v>
      </c>
      <c r="J2" s="6">
        <f>Q22+Q40</f>
        <v>17</v>
      </c>
      <c r="K2" s="220">
        <f>H2-I2</f>
        <v>-38</v>
      </c>
      <c r="L2" s="216"/>
      <c r="M2" s="1" t="s">
        <v>159</v>
      </c>
      <c r="N2" s="6">
        <f>M7+M9+M11+M13+M16+M18+M27+M29+M31+M33+M35+M37+M38</f>
        <v>31952</v>
      </c>
    </row>
    <row r="3" spans="8:14" ht="15.75">
      <c r="H3" s="6"/>
      <c r="N3" s="6"/>
    </row>
    <row r="4" spans="3:15" ht="15.75">
      <c r="C4" s="212" t="s">
        <v>20</v>
      </c>
      <c r="D4" s="212"/>
      <c r="E4" s="212"/>
      <c r="F4" s="212"/>
      <c r="G4" s="212"/>
      <c r="H4" s="212"/>
      <c r="I4" s="212"/>
      <c r="J4" s="212"/>
      <c r="K4" s="212"/>
      <c r="L4" s="212"/>
      <c r="N4" s="212" t="s">
        <v>21</v>
      </c>
      <c r="O4" s="212"/>
    </row>
    <row r="5" spans="2:20" ht="32.25" thickBot="1">
      <c r="B5" s="3" t="s">
        <v>18</v>
      </c>
      <c r="C5" s="8" t="s">
        <v>29</v>
      </c>
      <c r="D5" s="8" t="s">
        <v>30</v>
      </c>
      <c r="E5" s="74" t="s">
        <v>196</v>
      </c>
      <c r="F5" s="8" t="s">
        <v>96</v>
      </c>
      <c r="G5" s="8" t="s">
        <v>38</v>
      </c>
      <c r="H5" s="8" t="s">
        <v>31</v>
      </c>
      <c r="I5" s="8" t="s">
        <v>251</v>
      </c>
      <c r="J5" s="8" t="s">
        <v>253</v>
      </c>
      <c r="K5" s="8" t="s">
        <v>90</v>
      </c>
      <c r="L5" s="8" t="s">
        <v>197</v>
      </c>
      <c r="M5" s="3" t="s">
        <v>23</v>
      </c>
      <c r="N5" s="3" t="s">
        <v>19</v>
      </c>
      <c r="O5" s="3" t="s">
        <v>22</v>
      </c>
      <c r="P5" s="3" t="s">
        <v>24</v>
      </c>
      <c r="Q5" s="10" t="s">
        <v>82</v>
      </c>
      <c r="R5" s="2" t="s">
        <v>130</v>
      </c>
      <c r="S5" s="2" t="s">
        <v>131</v>
      </c>
      <c r="T5" s="2" t="s">
        <v>132</v>
      </c>
    </row>
    <row r="6" spans="1:20" s="123" customFormat="1" ht="15.75">
      <c r="A6" s="123" t="s">
        <v>0</v>
      </c>
      <c r="B6" s="123" t="s">
        <v>16</v>
      </c>
      <c r="C6" s="123">
        <v>188</v>
      </c>
      <c r="D6" s="126">
        <v>407</v>
      </c>
      <c r="E6" s="188">
        <v>466</v>
      </c>
      <c r="F6" s="126"/>
      <c r="G6" s="126">
        <v>415</v>
      </c>
      <c r="H6" s="188">
        <v>426</v>
      </c>
      <c r="I6" s="126">
        <v>188</v>
      </c>
      <c r="J6" s="126"/>
      <c r="K6" s="126">
        <v>426</v>
      </c>
      <c r="L6" s="81"/>
      <c r="M6" s="96">
        <f aca="true" t="shared" si="0" ref="M6:M18">SUM(C6:L6)</f>
        <v>2516</v>
      </c>
      <c r="N6" s="123">
        <v>2</v>
      </c>
      <c r="O6" s="123">
        <v>6</v>
      </c>
      <c r="P6" s="96">
        <v>-51</v>
      </c>
      <c r="Q6" s="123">
        <v>0</v>
      </c>
      <c r="T6" s="123">
        <v>1</v>
      </c>
    </row>
    <row r="7" spans="1:20" s="114" customFormat="1" ht="15.75">
      <c r="A7" s="114" t="s">
        <v>1</v>
      </c>
      <c r="B7" s="119" t="s">
        <v>244</v>
      </c>
      <c r="C7" s="119">
        <v>414</v>
      </c>
      <c r="D7" s="88"/>
      <c r="E7" s="88"/>
      <c r="F7" s="88"/>
      <c r="G7" s="189">
        <v>445</v>
      </c>
      <c r="H7" s="189">
        <v>433</v>
      </c>
      <c r="I7" s="88">
        <v>396</v>
      </c>
      <c r="J7" s="88">
        <v>361</v>
      </c>
      <c r="K7" s="88">
        <v>401</v>
      </c>
      <c r="L7" s="120"/>
      <c r="M7" s="115">
        <f t="shared" si="0"/>
        <v>2450</v>
      </c>
      <c r="N7" s="114">
        <v>2</v>
      </c>
      <c r="O7" s="114">
        <v>6</v>
      </c>
      <c r="P7" s="115">
        <v>-99</v>
      </c>
      <c r="Q7" s="114">
        <v>0</v>
      </c>
      <c r="T7" s="114">
        <v>1</v>
      </c>
    </row>
    <row r="8" spans="1:20" s="125" customFormat="1" ht="15.75">
      <c r="A8" s="125" t="s">
        <v>2</v>
      </c>
      <c r="B8" s="125" t="s">
        <v>13</v>
      </c>
      <c r="C8" s="123">
        <v>415</v>
      </c>
      <c r="D8" s="126">
        <v>414</v>
      </c>
      <c r="E8" s="126"/>
      <c r="F8" s="126"/>
      <c r="G8" s="188">
        <v>441</v>
      </c>
      <c r="H8" s="126">
        <v>379</v>
      </c>
      <c r="I8" s="126">
        <v>374</v>
      </c>
      <c r="J8" s="126"/>
      <c r="K8" s="188">
        <v>449</v>
      </c>
      <c r="L8" s="127"/>
      <c r="M8" s="124">
        <f t="shared" si="0"/>
        <v>2472</v>
      </c>
      <c r="N8" s="125">
        <v>2</v>
      </c>
      <c r="O8" s="125">
        <v>6</v>
      </c>
      <c r="P8" s="124">
        <v>-11</v>
      </c>
      <c r="Q8" s="125">
        <v>0</v>
      </c>
      <c r="T8" s="125">
        <v>1</v>
      </c>
    </row>
    <row r="9" spans="1:18" s="119" customFormat="1" ht="15.75">
      <c r="A9" s="119" t="s">
        <v>3</v>
      </c>
      <c r="B9" s="119" t="s">
        <v>15</v>
      </c>
      <c r="C9" s="119">
        <v>405</v>
      </c>
      <c r="D9" s="88">
        <v>408</v>
      </c>
      <c r="E9" s="189">
        <v>495</v>
      </c>
      <c r="F9" s="88"/>
      <c r="G9" s="189">
        <v>441</v>
      </c>
      <c r="H9" s="189">
        <v>416</v>
      </c>
      <c r="I9" s="88"/>
      <c r="J9" s="88"/>
      <c r="K9" s="88">
        <v>409</v>
      </c>
      <c r="L9" s="120"/>
      <c r="M9" s="99">
        <f t="shared" si="0"/>
        <v>2574</v>
      </c>
      <c r="N9" s="119">
        <v>5</v>
      </c>
      <c r="O9" s="119">
        <v>3</v>
      </c>
      <c r="P9" s="99">
        <v>152</v>
      </c>
      <c r="Q9" s="119">
        <v>2</v>
      </c>
      <c r="R9" s="119">
        <v>1</v>
      </c>
    </row>
    <row r="10" spans="1:20" s="125" customFormat="1" ht="15.75">
      <c r="A10" s="125" t="s">
        <v>4</v>
      </c>
      <c r="B10" s="123" t="s">
        <v>176</v>
      </c>
      <c r="C10" s="123">
        <v>411</v>
      </c>
      <c r="D10" s="126">
        <v>387</v>
      </c>
      <c r="E10" s="126"/>
      <c r="F10" s="126"/>
      <c r="G10" s="188">
        <v>448</v>
      </c>
      <c r="H10" s="126">
        <v>389</v>
      </c>
      <c r="I10" s="126">
        <v>394</v>
      </c>
      <c r="J10" s="126"/>
      <c r="K10" s="188">
        <v>415</v>
      </c>
      <c r="L10" s="127"/>
      <c r="M10" s="124">
        <f t="shared" si="0"/>
        <v>2444</v>
      </c>
      <c r="N10" s="125">
        <v>2</v>
      </c>
      <c r="O10" s="125">
        <v>6</v>
      </c>
      <c r="P10" s="124">
        <v>-158</v>
      </c>
      <c r="Q10" s="125">
        <v>0</v>
      </c>
      <c r="T10" s="125">
        <v>1</v>
      </c>
    </row>
    <row r="11" spans="1:18" s="119" customFormat="1" ht="15.75">
      <c r="A11" s="119" t="s">
        <v>5</v>
      </c>
      <c r="B11" s="119" t="s">
        <v>14</v>
      </c>
      <c r="C11" s="119">
        <v>423</v>
      </c>
      <c r="D11" s="88"/>
      <c r="E11" s="189">
        <v>486</v>
      </c>
      <c r="F11" s="88"/>
      <c r="G11" s="189">
        <v>444</v>
      </c>
      <c r="H11" s="88">
        <v>385</v>
      </c>
      <c r="I11" s="189">
        <v>448</v>
      </c>
      <c r="J11" s="88"/>
      <c r="K11" s="88">
        <v>437</v>
      </c>
      <c r="L11" s="120"/>
      <c r="M11" s="99">
        <f t="shared" si="0"/>
        <v>2623</v>
      </c>
      <c r="N11" s="119">
        <v>5</v>
      </c>
      <c r="O11" s="119">
        <v>3</v>
      </c>
      <c r="P11" s="99">
        <v>39</v>
      </c>
      <c r="Q11" s="119">
        <v>2</v>
      </c>
      <c r="R11" s="119">
        <v>1</v>
      </c>
    </row>
    <row r="12" spans="1:20" s="125" customFormat="1" ht="15.75">
      <c r="A12" s="125" t="s">
        <v>6</v>
      </c>
      <c r="B12" s="125" t="s">
        <v>222</v>
      </c>
      <c r="C12" s="123">
        <v>426</v>
      </c>
      <c r="D12" s="123"/>
      <c r="E12" s="123">
        <v>422</v>
      </c>
      <c r="F12" s="123"/>
      <c r="G12" s="187">
        <v>466</v>
      </c>
      <c r="H12" s="123">
        <v>421</v>
      </c>
      <c r="I12" s="123">
        <v>380</v>
      </c>
      <c r="J12" s="123"/>
      <c r="K12" s="123">
        <v>403</v>
      </c>
      <c r="L12" s="127"/>
      <c r="M12" s="96">
        <f t="shared" si="0"/>
        <v>2518</v>
      </c>
      <c r="N12" s="125">
        <v>1</v>
      </c>
      <c r="O12" s="125">
        <v>7</v>
      </c>
      <c r="P12" s="125">
        <v>-137</v>
      </c>
      <c r="Q12" s="125">
        <v>0</v>
      </c>
      <c r="T12" s="125">
        <v>1</v>
      </c>
    </row>
    <row r="13" spans="1:19" s="119" customFormat="1" ht="15.75">
      <c r="A13" s="119" t="s">
        <v>7</v>
      </c>
      <c r="B13" s="119" t="s">
        <v>175</v>
      </c>
      <c r="C13" s="119">
        <v>358</v>
      </c>
      <c r="D13" s="88"/>
      <c r="E13" s="88"/>
      <c r="F13" s="88"/>
      <c r="G13" s="189">
        <v>409</v>
      </c>
      <c r="H13" s="189">
        <v>413</v>
      </c>
      <c r="I13" s="189">
        <v>420</v>
      </c>
      <c r="J13" s="88">
        <v>379</v>
      </c>
      <c r="K13" s="189">
        <v>434</v>
      </c>
      <c r="L13" s="120"/>
      <c r="M13" s="99">
        <f t="shared" si="0"/>
        <v>2413</v>
      </c>
      <c r="N13" s="119">
        <v>4</v>
      </c>
      <c r="O13" s="119">
        <v>4</v>
      </c>
      <c r="P13" s="99">
        <v>-58</v>
      </c>
      <c r="Q13" s="119">
        <v>1</v>
      </c>
      <c r="S13" s="119">
        <v>1</v>
      </c>
    </row>
    <row r="14" spans="1:18" s="125" customFormat="1" ht="15.75">
      <c r="A14" s="125" t="s">
        <v>8</v>
      </c>
      <c r="B14" s="123" t="s">
        <v>241</v>
      </c>
      <c r="C14" s="187">
        <v>428</v>
      </c>
      <c r="D14" s="123"/>
      <c r="E14" s="123"/>
      <c r="F14" s="123"/>
      <c r="G14" s="187">
        <v>449</v>
      </c>
      <c r="H14" s="187">
        <v>424</v>
      </c>
      <c r="I14" s="187">
        <v>433</v>
      </c>
      <c r="J14" s="123">
        <v>379</v>
      </c>
      <c r="K14" s="123">
        <v>419</v>
      </c>
      <c r="L14" s="127"/>
      <c r="M14" s="124">
        <f t="shared" si="0"/>
        <v>2532</v>
      </c>
      <c r="N14" s="125">
        <v>6</v>
      </c>
      <c r="O14" s="125">
        <v>2</v>
      </c>
      <c r="P14" s="124">
        <v>26</v>
      </c>
      <c r="Q14" s="125">
        <v>2</v>
      </c>
      <c r="R14" s="125">
        <v>1</v>
      </c>
    </row>
    <row r="15" spans="1:20" s="123" customFormat="1" ht="15.75">
      <c r="A15" s="123" t="s">
        <v>9</v>
      </c>
      <c r="B15" s="123" t="s">
        <v>144</v>
      </c>
      <c r="C15" s="123">
        <v>393</v>
      </c>
      <c r="D15" s="126"/>
      <c r="E15" s="188">
        <v>454</v>
      </c>
      <c r="F15" s="126"/>
      <c r="G15" s="188">
        <v>449</v>
      </c>
      <c r="H15" s="126">
        <v>404</v>
      </c>
      <c r="I15" s="126">
        <v>407</v>
      </c>
      <c r="J15" s="126"/>
      <c r="K15" s="126">
        <v>404</v>
      </c>
      <c r="L15" s="127"/>
      <c r="M15" s="96">
        <f t="shared" si="0"/>
        <v>2511</v>
      </c>
      <c r="N15" s="123">
        <v>2</v>
      </c>
      <c r="O15" s="123">
        <v>6</v>
      </c>
      <c r="P15" s="96">
        <v>-57</v>
      </c>
      <c r="Q15" s="123">
        <v>0</v>
      </c>
      <c r="T15" s="123">
        <v>1</v>
      </c>
    </row>
    <row r="16" spans="1:22" s="114" customFormat="1" ht="15.75">
      <c r="A16" s="114" t="s">
        <v>10</v>
      </c>
      <c r="B16" s="119" t="s">
        <v>202</v>
      </c>
      <c r="C16" s="119">
        <v>404</v>
      </c>
      <c r="D16" s="189">
        <v>426</v>
      </c>
      <c r="E16" s="88"/>
      <c r="F16" s="88"/>
      <c r="G16" s="88">
        <v>404</v>
      </c>
      <c r="H16" s="189">
        <v>413</v>
      </c>
      <c r="I16" s="88"/>
      <c r="J16" s="88">
        <v>340</v>
      </c>
      <c r="K16" s="189">
        <v>436</v>
      </c>
      <c r="L16" s="120"/>
      <c r="M16" s="115">
        <f t="shared" si="0"/>
        <v>2423</v>
      </c>
      <c r="N16" s="94">
        <v>3</v>
      </c>
      <c r="O16" s="94">
        <v>5</v>
      </c>
      <c r="P16" s="93">
        <v>-81</v>
      </c>
      <c r="Q16" s="94">
        <v>0</v>
      </c>
      <c r="R16" s="94"/>
      <c r="S16" s="94"/>
      <c r="T16" s="94">
        <v>1</v>
      </c>
      <c r="U16" s="94"/>
      <c r="V16" s="94"/>
    </row>
    <row r="17" spans="1:20" s="123" customFormat="1" ht="15.75">
      <c r="A17" s="123" t="s">
        <v>11</v>
      </c>
      <c r="B17" s="125" t="s">
        <v>143</v>
      </c>
      <c r="C17" s="123">
        <v>435</v>
      </c>
      <c r="D17" s="126">
        <v>429</v>
      </c>
      <c r="E17" s="188">
        <v>470</v>
      </c>
      <c r="F17" s="126"/>
      <c r="G17" s="126">
        <v>434</v>
      </c>
      <c r="H17" s="126">
        <v>410</v>
      </c>
      <c r="I17" s="126"/>
      <c r="J17" s="126"/>
      <c r="K17" s="188">
        <v>450</v>
      </c>
      <c r="L17" s="127"/>
      <c r="M17" s="96">
        <f t="shared" si="0"/>
        <v>2628</v>
      </c>
      <c r="N17" s="123">
        <v>2</v>
      </c>
      <c r="O17" s="123">
        <v>6</v>
      </c>
      <c r="P17" s="96">
        <v>-30</v>
      </c>
      <c r="Q17" s="123">
        <v>0</v>
      </c>
      <c r="T17" s="123">
        <v>1</v>
      </c>
    </row>
    <row r="18" spans="1:20" s="114" customFormat="1" ht="16.5" thickBot="1">
      <c r="A18" s="114" t="s">
        <v>12</v>
      </c>
      <c r="B18" s="119" t="s">
        <v>233</v>
      </c>
      <c r="C18" s="194">
        <v>415</v>
      </c>
      <c r="D18" s="138">
        <v>410</v>
      </c>
      <c r="E18" s="194">
        <v>458</v>
      </c>
      <c r="F18" s="138"/>
      <c r="G18" s="138">
        <v>413</v>
      </c>
      <c r="H18" s="138"/>
      <c r="I18" s="138">
        <v>382</v>
      </c>
      <c r="J18" s="138"/>
      <c r="K18" s="138">
        <v>391</v>
      </c>
      <c r="L18" s="137"/>
      <c r="M18" s="115">
        <f t="shared" si="0"/>
        <v>2469</v>
      </c>
      <c r="N18" s="114">
        <v>2</v>
      </c>
      <c r="O18" s="114">
        <v>6</v>
      </c>
      <c r="P18" s="115">
        <v>-29</v>
      </c>
      <c r="Q18" s="114">
        <v>0</v>
      </c>
      <c r="T18" s="114">
        <v>1</v>
      </c>
    </row>
    <row r="19" spans="2:20" ht="16.5" thickTop="1">
      <c r="B19" s="20"/>
      <c r="C19" s="6">
        <f>SUM(C6:C18)-C6</f>
        <v>4927</v>
      </c>
      <c r="D19" s="6">
        <f aca="true" t="shared" si="1" ref="D19:L19">SUM(D6:D18)</f>
        <v>2881</v>
      </c>
      <c r="E19" s="6">
        <f t="shared" si="1"/>
        <v>3251</v>
      </c>
      <c r="F19" s="6">
        <f>SUM(F6:F18)-F6</f>
        <v>0</v>
      </c>
      <c r="G19" s="6">
        <f>SUM(G6:G18)-G6-G7</f>
        <v>4798</v>
      </c>
      <c r="H19" s="6">
        <f t="shared" si="1"/>
        <v>4913</v>
      </c>
      <c r="I19" s="6">
        <f>SUM(I6:I18)-I6</f>
        <v>3634</v>
      </c>
      <c r="J19" s="6">
        <f t="shared" si="1"/>
        <v>1459</v>
      </c>
      <c r="K19" s="6">
        <f>SUM(K6:K18)-K6-K7</f>
        <v>4647</v>
      </c>
      <c r="L19" s="6">
        <f t="shared" si="1"/>
        <v>0</v>
      </c>
      <c r="R19" s="2">
        <f>SUM(R6:R18)</f>
        <v>3</v>
      </c>
      <c r="S19" s="2">
        <f>SUM(S6:S18)</f>
        <v>1</v>
      </c>
      <c r="T19" s="2">
        <f>SUM(T6:T18)</f>
        <v>9</v>
      </c>
    </row>
    <row r="20" spans="2:12" ht="15.75">
      <c r="B20" s="1" t="s">
        <v>154</v>
      </c>
      <c r="C20" s="6">
        <f>COUNT(C6:C18)-COUNT(C6)</f>
        <v>12</v>
      </c>
      <c r="D20" s="6">
        <f aca="true" t="shared" si="2" ref="D20:L20">COUNT(D6:D18)</f>
        <v>7</v>
      </c>
      <c r="E20" s="6">
        <f t="shared" si="2"/>
        <v>7</v>
      </c>
      <c r="F20" s="6">
        <f>COUNT(F6:F18)-COUNT(F6)</f>
        <v>0</v>
      </c>
      <c r="G20" s="6">
        <f>COUNT(G6:G18)-COUNT(G6:G7)</f>
        <v>11</v>
      </c>
      <c r="H20" s="6">
        <f t="shared" si="2"/>
        <v>12</v>
      </c>
      <c r="I20" s="6">
        <f>COUNT(I6:I18)-COUNT(I6)</f>
        <v>9</v>
      </c>
      <c r="J20" s="6">
        <f t="shared" si="2"/>
        <v>4</v>
      </c>
      <c r="K20" s="6">
        <f>COUNT(K6:K18)-COUNT(K6:K7)</f>
        <v>11</v>
      </c>
      <c r="L20" s="6">
        <f t="shared" si="2"/>
        <v>0</v>
      </c>
    </row>
    <row r="21" spans="2:20" ht="33" customHeight="1">
      <c r="B21" s="11" t="s">
        <v>92</v>
      </c>
      <c r="C21" s="16">
        <f>C19/C20</f>
        <v>410.5833333333333</v>
      </c>
      <c r="D21" s="16">
        <f>D19/D20</f>
        <v>411.57142857142856</v>
      </c>
      <c r="E21" s="16">
        <f aca="true" t="shared" si="3" ref="E21:J21">E19/E20</f>
        <v>464.42857142857144</v>
      </c>
      <c r="F21" s="16" t="e">
        <f t="shared" si="3"/>
        <v>#DIV/0!</v>
      </c>
      <c r="G21" s="16">
        <f>G19/G20</f>
        <v>436.1818181818182</v>
      </c>
      <c r="H21" s="16">
        <f t="shared" si="3"/>
        <v>409.4166666666667</v>
      </c>
      <c r="I21" s="16">
        <f t="shared" si="3"/>
        <v>403.77777777777777</v>
      </c>
      <c r="J21" s="16">
        <f t="shared" si="3"/>
        <v>364.75</v>
      </c>
      <c r="K21" s="16">
        <f>K19/K20</f>
        <v>422.45454545454544</v>
      </c>
      <c r="L21" s="16" t="e">
        <f>L19/L20</f>
        <v>#DIV/0!</v>
      </c>
      <c r="M21" s="3" t="s">
        <v>23</v>
      </c>
      <c r="N21" s="212" t="s">
        <v>83</v>
      </c>
      <c r="O21" s="212"/>
      <c r="P21" s="3" t="s">
        <v>24</v>
      </c>
      <c r="Q21" s="10" t="s">
        <v>84</v>
      </c>
      <c r="S21" s="13" t="s">
        <v>91</v>
      </c>
      <c r="T21" s="40" t="s">
        <v>153</v>
      </c>
    </row>
    <row r="22" spans="13:20" ht="15.75">
      <c r="M22" s="6">
        <f>SUM(M6:M18)</f>
        <v>32573</v>
      </c>
      <c r="N22" s="6">
        <f>SUM(N6:N18)</f>
        <v>38</v>
      </c>
      <c r="O22" s="6">
        <f>SUM(O6:O18)</f>
        <v>66</v>
      </c>
      <c r="P22" s="6">
        <f>SUM(P6:P18)</f>
        <v>-494</v>
      </c>
      <c r="Q22" s="6">
        <f>SUM(Q6:Q18)</f>
        <v>7</v>
      </c>
      <c r="S22" s="2">
        <f>N22-O22</f>
        <v>-28</v>
      </c>
      <c r="T22" s="2">
        <f>SUM(R19:T19)</f>
        <v>13</v>
      </c>
    </row>
    <row r="23" spans="3:9" ht="15.75">
      <c r="C23" s="217" t="s">
        <v>28</v>
      </c>
      <c r="D23" s="217"/>
      <c r="F23" s="214" t="s">
        <v>97</v>
      </c>
      <c r="G23" s="214"/>
      <c r="H23" s="215" t="s">
        <v>98</v>
      </c>
      <c r="I23" s="215"/>
    </row>
    <row r="24" spans="1:20" ht="16.5" thickBo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59"/>
      <c r="S24" s="59"/>
      <c r="T24" s="59"/>
    </row>
    <row r="25" spans="1:7" ht="15.75">
      <c r="A25" s="23"/>
      <c r="C25" s="21"/>
      <c r="D25" s="21"/>
      <c r="E25" s="22"/>
      <c r="F25" s="21"/>
      <c r="G25" s="21"/>
    </row>
    <row r="26" spans="2:20" ht="32.25" thickBot="1">
      <c r="B26" s="3" t="s">
        <v>18</v>
      </c>
      <c r="C26" s="8" t="s">
        <v>29</v>
      </c>
      <c r="D26" s="8" t="s">
        <v>30</v>
      </c>
      <c r="E26" s="74" t="s">
        <v>196</v>
      </c>
      <c r="F26" s="8" t="s">
        <v>96</v>
      </c>
      <c r="G26" s="8" t="s">
        <v>38</v>
      </c>
      <c r="H26" s="8" t="s">
        <v>31</v>
      </c>
      <c r="I26" s="8" t="s">
        <v>251</v>
      </c>
      <c r="J26" s="8" t="s">
        <v>253</v>
      </c>
      <c r="K26" s="8" t="s">
        <v>90</v>
      </c>
      <c r="L26" s="8" t="s">
        <v>197</v>
      </c>
      <c r="M26" s="3" t="s">
        <v>23</v>
      </c>
      <c r="N26" s="3" t="s">
        <v>19</v>
      </c>
      <c r="O26" s="3" t="s">
        <v>22</v>
      </c>
      <c r="P26" s="3" t="s">
        <v>24</v>
      </c>
      <c r="Q26" s="10" t="s">
        <v>82</v>
      </c>
      <c r="R26" s="2" t="s">
        <v>130</v>
      </c>
      <c r="S26" s="2" t="s">
        <v>131</v>
      </c>
      <c r="T26" s="2" t="s">
        <v>132</v>
      </c>
    </row>
    <row r="27" spans="1:20" s="114" customFormat="1" ht="15.75">
      <c r="A27" s="114" t="s">
        <v>228</v>
      </c>
      <c r="B27" s="114" t="s">
        <v>222</v>
      </c>
      <c r="C27" s="114">
        <v>401</v>
      </c>
      <c r="D27" s="119">
        <v>419</v>
      </c>
      <c r="E27" s="119"/>
      <c r="F27" s="119"/>
      <c r="G27" s="186">
        <v>462</v>
      </c>
      <c r="H27" s="119">
        <v>414</v>
      </c>
      <c r="I27" s="119">
        <v>408</v>
      </c>
      <c r="J27" s="119"/>
      <c r="K27" s="119">
        <v>427</v>
      </c>
      <c r="L27" s="119"/>
      <c r="M27" s="104">
        <f aca="true" t="shared" si="4" ref="M27:M39">SUM(C27:L27)</f>
        <v>2531</v>
      </c>
      <c r="N27" s="114">
        <v>1</v>
      </c>
      <c r="O27" s="114">
        <v>7</v>
      </c>
      <c r="P27" s="114">
        <v>-59</v>
      </c>
      <c r="Q27" s="114">
        <v>0</v>
      </c>
      <c r="T27" s="114">
        <v>1</v>
      </c>
    </row>
    <row r="28" spans="1:18" s="125" customFormat="1" ht="15.75">
      <c r="A28" s="125" t="s">
        <v>229</v>
      </c>
      <c r="B28" s="123" t="s">
        <v>14</v>
      </c>
      <c r="C28" s="187">
        <v>450</v>
      </c>
      <c r="D28" s="187">
        <v>418</v>
      </c>
      <c r="E28" s="123"/>
      <c r="F28" s="123"/>
      <c r="G28" s="187">
        <v>430</v>
      </c>
      <c r="H28" s="123">
        <v>397</v>
      </c>
      <c r="I28" s="123">
        <v>392</v>
      </c>
      <c r="J28" s="123"/>
      <c r="K28" s="187">
        <v>456</v>
      </c>
      <c r="L28" s="123"/>
      <c r="M28" s="102">
        <f t="shared" si="4"/>
        <v>2543</v>
      </c>
      <c r="N28" s="125">
        <v>6</v>
      </c>
      <c r="O28" s="125">
        <v>2</v>
      </c>
      <c r="P28" s="125">
        <v>161</v>
      </c>
      <c r="Q28" s="125">
        <v>2</v>
      </c>
      <c r="R28" s="125">
        <v>1</v>
      </c>
    </row>
    <row r="29" spans="1:20" s="114" customFormat="1" ht="15.75">
      <c r="A29" s="114" t="s">
        <v>214</v>
      </c>
      <c r="B29" s="119" t="s">
        <v>17</v>
      </c>
      <c r="D29" s="88"/>
      <c r="E29" s="189">
        <v>439</v>
      </c>
      <c r="F29" s="88"/>
      <c r="G29" s="189">
        <v>454</v>
      </c>
      <c r="H29" s="189">
        <v>418</v>
      </c>
      <c r="I29" s="88">
        <v>379</v>
      </c>
      <c r="J29" s="88">
        <v>378</v>
      </c>
      <c r="K29" s="88">
        <v>410</v>
      </c>
      <c r="L29" s="120"/>
      <c r="M29" s="104">
        <f t="shared" si="4"/>
        <v>2478</v>
      </c>
      <c r="N29" s="114">
        <v>3</v>
      </c>
      <c r="O29" s="114">
        <v>5</v>
      </c>
      <c r="P29" s="114">
        <v>-43</v>
      </c>
      <c r="Q29" s="114">
        <v>0</v>
      </c>
      <c r="T29" s="114">
        <v>1</v>
      </c>
    </row>
    <row r="30" spans="1:18" s="125" customFormat="1" ht="15.75">
      <c r="A30" s="125" t="s">
        <v>215</v>
      </c>
      <c r="B30" s="123" t="s">
        <v>15</v>
      </c>
      <c r="D30" s="187">
        <v>440</v>
      </c>
      <c r="E30" s="187">
        <v>461</v>
      </c>
      <c r="F30" s="123"/>
      <c r="G30" s="123">
        <v>418</v>
      </c>
      <c r="H30" s="123">
        <v>411</v>
      </c>
      <c r="I30" s="187">
        <v>430</v>
      </c>
      <c r="J30" s="123"/>
      <c r="K30" s="123">
        <v>443</v>
      </c>
      <c r="L30" s="123"/>
      <c r="M30" s="102">
        <f t="shared" si="4"/>
        <v>2603</v>
      </c>
      <c r="N30" s="125">
        <v>6</v>
      </c>
      <c r="O30" s="125">
        <v>2</v>
      </c>
      <c r="P30" s="125">
        <v>211</v>
      </c>
      <c r="Q30" s="125">
        <v>2</v>
      </c>
      <c r="R30" s="125">
        <v>1</v>
      </c>
    </row>
    <row r="31" spans="1:20" s="114" customFormat="1" ht="15.75">
      <c r="A31" s="114" t="s">
        <v>114</v>
      </c>
      <c r="B31" s="114" t="s">
        <v>13</v>
      </c>
      <c r="D31" s="119"/>
      <c r="E31" s="186">
        <v>474</v>
      </c>
      <c r="F31" s="119"/>
      <c r="G31" s="186">
        <v>452</v>
      </c>
      <c r="H31" s="119">
        <v>403</v>
      </c>
      <c r="I31" s="119">
        <v>399</v>
      </c>
      <c r="J31" s="119">
        <v>415</v>
      </c>
      <c r="K31" s="119">
        <v>415</v>
      </c>
      <c r="L31" s="119"/>
      <c r="M31" s="104">
        <f t="shared" si="4"/>
        <v>2558</v>
      </c>
      <c r="N31" s="114">
        <v>2</v>
      </c>
      <c r="O31" s="114">
        <v>6</v>
      </c>
      <c r="P31" s="114">
        <v>-77</v>
      </c>
      <c r="Q31" s="114">
        <v>0</v>
      </c>
      <c r="T31" s="114">
        <v>1</v>
      </c>
    </row>
    <row r="32" spans="1:18" s="125" customFormat="1" ht="15.75">
      <c r="A32" s="125" t="s">
        <v>115</v>
      </c>
      <c r="B32" s="123" t="s">
        <v>244</v>
      </c>
      <c r="D32" s="187">
        <v>467</v>
      </c>
      <c r="E32" s="123"/>
      <c r="F32" s="123"/>
      <c r="G32" s="187">
        <v>479</v>
      </c>
      <c r="H32" s="187">
        <v>423</v>
      </c>
      <c r="I32" s="187">
        <v>433</v>
      </c>
      <c r="J32" s="123">
        <v>392</v>
      </c>
      <c r="K32" s="123">
        <v>414</v>
      </c>
      <c r="L32" s="123"/>
      <c r="M32" s="102">
        <f t="shared" si="4"/>
        <v>2608</v>
      </c>
      <c r="N32" s="125">
        <v>6</v>
      </c>
      <c r="O32" s="125">
        <v>2</v>
      </c>
      <c r="P32" s="125">
        <v>137</v>
      </c>
      <c r="Q32" s="125">
        <v>2</v>
      </c>
      <c r="R32" s="125">
        <v>1</v>
      </c>
    </row>
    <row r="33" spans="1:20" s="114" customFormat="1" ht="15.75">
      <c r="A33" s="114" t="s">
        <v>116</v>
      </c>
      <c r="B33" s="119" t="s">
        <v>16</v>
      </c>
      <c r="C33" s="114">
        <v>304</v>
      </c>
      <c r="D33" s="119"/>
      <c r="E33" s="119"/>
      <c r="F33" s="119"/>
      <c r="G33" s="186">
        <v>440</v>
      </c>
      <c r="H33" s="119">
        <v>396</v>
      </c>
      <c r="I33" s="119">
        <v>399</v>
      </c>
      <c r="J33" s="119">
        <v>409</v>
      </c>
      <c r="K33" s="186">
        <v>446</v>
      </c>
      <c r="L33" s="119"/>
      <c r="M33" s="104">
        <f t="shared" si="4"/>
        <v>2394</v>
      </c>
      <c r="N33" s="114">
        <v>2</v>
      </c>
      <c r="O33" s="114">
        <v>6</v>
      </c>
      <c r="P33" s="114">
        <v>-157</v>
      </c>
      <c r="Q33" s="114">
        <v>0</v>
      </c>
      <c r="T33" s="114">
        <v>1</v>
      </c>
    </row>
    <row r="34" spans="1:18" s="125" customFormat="1" ht="15.75">
      <c r="A34" s="125" t="s">
        <v>117</v>
      </c>
      <c r="B34" s="123" t="s">
        <v>233</v>
      </c>
      <c r="D34" s="123">
        <v>405</v>
      </c>
      <c r="E34" s="187">
        <v>480</v>
      </c>
      <c r="F34" s="123"/>
      <c r="G34" s="187">
        <v>464</v>
      </c>
      <c r="H34" s="123">
        <v>399</v>
      </c>
      <c r="I34" s="123">
        <v>399</v>
      </c>
      <c r="J34" s="123"/>
      <c r="K34" s="187">
        <v>442</v>
      </c>
      <c r="L34" s="123"/>
      <c r="M34" s="102">
        <f t="shared" si="4"/>
        <v>2589</v>
      </c>
      <c r="N34" s="125">
        <v>5</v>
      </c>
      <c r="O34" s="125">
        <v>3</v>
      </c>
      <c r="P34" s="125">
        <v>64</v>
      </c>
      <c r="Q34" s="125">
        <v>2</v>
      </c>
      <c r="R34" s="125">
        <v>1</v>
      </c>
    </row>
    <row r="35" spans="1:20" s="114" customFormat="1" ht="15.75">
      <c r="A35" s="114" t="s">
        <v>118</v>
      </c>
      <c r="B35" s="119" t="s">
        <v>143</v>
      </c>
      <c r="C35" s="119"/>
      <c r="D35" s="119">
        <v>436</v>
      </c>
      <c r="E35" s="186">
        <v>489</v>
      </c>
      <c r="F35" s="119"/>
      <c r="G35" s="119">
        <v>414</v>
      </c>
      <c r="H35" s="119">
        <v>427</v>
      </c>
      <c r="I35" s="119"/>
      <c r="J35" s="186">
        <v>466</v>
      </c>
      <c r="K35" s="119">
        <v>385</v>
      </c>
      <c r="L35" s="119"/>
      <c r="M35" s="104">
        <f t="shared" si="4"/>
        <v>2617</v>
      </c>
      <c r="N35" s="114">
        <v>2</v>
      </c>
      <c r="O35" s="114">
        <v>6</v>
      </c>
      <c r="P35" s="114">
        <v>-72</v>
      </c>
      <c r="Q35" s="114">
        <v>0</v>
      </c>
      <c r="T35" s="114">
        <v>1</v>
      </c>
    </row>
    <row r="36" spans="1:18" s="125" customFormat="1" ht="15.75">
      <c r="A36" s="125" t="s">
        <v>119</v>
      </c>
      <c r="B36" s="123" t="s">
        <v>202</v>
      </c>
      <c r="D36" s="123">
        <v>384</v>
      </c>
      <c r="E36" s="187">
        <v>427</v>
      </c>
      <c r="F36" s="123"/>
      <c r="G36" s="187">
        <v>440</v>
      </c>
      <c r="H36" s="187">
        <v>434</v>
      </c>
      <c r="I36" s="123">
        <v>408</v>
      </c>
      <c r="J36" s="123"/>
      <c r="K36" s="187">
        <v>438</v>
      </c>
      <c r="L36" s="123"/>
      <c r="M36" s="102">
        <f t="shared" si="4"/>
        <v>2531</v>
      </c>
      <c r="N36" s="125">
        <v>6</v>
      </c>
      <c r="O36" s="125">
        <v>2</v>
      </c>
      <c r="P36" s="125">
        <v>32</v>
      </c>
      <c r="Q36" s="125">
        <v>2</v>
      </c>
      <c r="R36" s="125">
        <v>1</v>
      </c>
    </row>
    <row r="37" spans="1:20" s="114" customFormat="1" ht="15.75">
      <c r="A37" s="114" t="s">
        <v>120</v>
      </c>
      <c r="B37" s="119" t="s">
        <v>144</v>
      </c>
      <c r="D37" s="119"/>
      <c r="E37" s="119"/>
      <c r="F37" s="119"/>
      <c r="G37" s="119">
        <v>387</v>
      </c>
      <c r="H37" s="186">
        <v>396</v>
      </c>
      <c r="I37" s="119">
        <v>332</v>
      </c>
      <c r="J37" s="186">
        <v>402</v>
      </c>
      <c r="K37" s="186">
        <v>410</v>
      </c>
      <c r="L37" s="119"/>
      <c r="M37" s="104">
        <f t="shared" si="4"/>
        <v>1927</v>
      </c>
      <c r="N37" s="114">
        <v>3</v>
      </c>
      <c r="O37" s="114">
        <v>5</v>
      </c>
      <c r="P37" s="114">
        <v>-517</v>
      </c>
      <c r="Q37" s="114">
        <v>0</v>
      </c>
      <c r="T37" s="114">
        <v>1</v>
      </c>
    </row>
    <row r="38" spans="1:20" s="114" customFormat="1" ht="15.75">
      <c r="A38" s="114" t="s">
        <v>121</v>
      </c>
      <c r="B38" s="119" t="s">
        <v>258</v>
      </c>
      <c r="D38" s="119"/>
      <c r="E38" s="186">
        <v>454</v>
      </c>
      <c r="F38" s="119"/>
      <c r="G38" s="186">
        <v>421</v>
      </c>
      <c r="H38" s="119">
        <v>420</v>
      </c>
      <c r="I38" s="119">
        <v>415</v>
      </c>
      <c r="J38" s="119">
        <v>360</v>
      </c>
      <c r="K38" s="186">
        <v>425</v>
      </c>
      <c r="L38" s="119"/>
      <c r="M38" s="104">
        <f t="shared" si="4"/>
        <v>2495</v>
      </c>
      <c r="N38" s="114">
        <v>3</v>
      </c>
      <c r="O38" s="114">
        <v>5</v>
      </c>
      <c r="P38" s="114">
        <v>-40</v>
      </c>
      <c r="Q38" s="114">
        <v>0</v>
      </c>
      <c r="T38" s="114">
        <v>1</v>
      </c>
    </row>
    <row r="39" spans="1:20" s="125" customFormat="1" ht="16.5" thickBot="1">
      <c r="A39" s="125" t="s">
        <v>122</v>
      </c>
      <c r="B39" s="123" t="s">
        <v>175</v>
      </c>
      <c r="C39" s="159"/>
      <c r="D39" s="85"/>
      <c r="E39" s="195">
        <v>450</v>
      </c>
      <c r="F39" s="85"/>
      <c r="G39" s="85">
        <v>422</v>
      </c>
      <c r="H39" s="85">
        <v>398</v>
      </c>
      <c r="I39" s="195">
        <v>427</v>
      </c>
      <c r="J39" s="85">
        <v>405</v>
      </c>
      <c r="K39" s="85">
        <v>397</v>
      </c>
      <c r="L39" s="86"/>
      <c r="M39" s="102">
        <f t="shared" si="4"/>
        <v>2499</v>
      </c>
      <c r="N39" s="125">
        <v>2</v>
      </c>
      <c r="O39" s="125">
        <v>6</v>
      </c>
      <c r="P39" s="125">
        <v>-78</v>
      </c>
      <c r="Q39" s="125">
        <v>0</v>
      </c>
      <c r="T39" s="125">
        <v>1</v>
      </c>
    </row>
    <row r="40" spans="3:20" ht="16.5" thickTop="1">
      <c r="C40" s="7">
        <f>SUM(C27:C39)-C33</f>
        <v>851</v>
      </c>
      <c r="D40" s="7">
        <f aca="true" t="shared" si="5" ref="D40:L40">SUM(D27:D39)</f>
        <v>2969</v>
      </c>
      <c r="E40" s="7">
        <f t="shared" si="5"/>
        <v>3674</v>
      </c>
      <c r="F40" s="7">
        <f t="shared" si="5"/>
        <v>0</v>
      </c>
      <c r="G40" s="7">
        <f t="shared" si="5"/>
        <v>5683</v>
      </c>
      <c r="H40" s="7">
        <f t="shared" si="5"/>
        <v>5336</v>
      </c>
      <c r="I40" s="7">
        <f t="shared" si="5"/>
        <v>4821</v>
      </c>
      <c r="J40" s="7">
        <f t="shared" si="5"/>
        <v>3227</v>
      </c>
      <c r="K40" s="7">
        <f t="shared" si="5"/>
        <v>5508</v>
      </c>
      <c r="L40" s="7">
        <f t="shared" si="5"/>
        <v>0</v>
      </c>
      <c r="N40" s="1">
        <f>SUM(N27:N39)</f>
        <v>47</v>
      </c>
      <c r="O40" s="1">
        <f>SUM(O27:O39)</f>
        <v>57</v>
      </c>
      <c r="P40" s="1">
        <f>SUM(P27:P39)</f>
        <v>-438</v>
      </c>
      <c r="Q40" s="1">
        <f>SUM(Q27:Q39)</f>
        <v>10</v>
      </c>
      <c r="R40" s="2">
        <f>SUM(R27:R39)+R19</f>
        <v>8</v>
      </c>
      <c r="S40" s="2">
        <f>SUM(S27:S39)+S19</f>
        <v>1</v>
      </c>
      <c r="T40" s="2">
        <f>SUM(T27:T39)+T19</f>
        <v>17</v>
      </c>
    </row>
    <row r="41" spans="2:12" ht="15.75">
      <c r="B41" s="36" t="s">
        <v>172</v>
      </c>
      <c r="C41" s="7">
        <f>COUNT(C27:C39)-COUNT(C33)</f>
        <v>2</v>
      </c>
      <c r="D41" s="7">
        <f aca="true" t="shared" si="6" ref="D41:L41">COUNT(D27:D39)</f>
        <v>7</v>
      </c>
      <c r="E41" s="7">
        <f t="shared" si="6"/>
        <v>8</v>
      </c>
      <c r="F41" s="7">
        <f t="shared" si="6"/>
        <v>0</v>
      </c>
      <c r="G41" s="7">
        <f t="shared" si="6"/>
        <v>13</v>
      </c>
      <c r="H41" s="7">
        <f t="shared" si="6"/>
        <v>13</v>
      </c>
      <c r="I41" s="7">
        <f t="shared" si="6"/>
        <v>12</v>
      </c>
      <c r="J41" s="7">
        <f t="shared" si="6"/>
        <v>8</v>
      </c>
      <c r="K41" s="7">
        <f t="shared" si="6"/>
        <v>13</v>
      </c>
      <c r="L41" s="7">
        <f t="shared" si="6"/>
        <v>0</v>
      </c>
    </row>
    <row r="42" spans="2:20" ht="31.5">
      <c r="B42" s="11" t="s">
        <v>171</v>
      </c>
      <c r="C42" s="16">
        <f>C40/C41</f>
        <v>425.5</v>
      </c>
      <c r="D42" s="16">
        <f aca="true" t="shared" si="7" ref="D42:L42">D40/D41</f>
        <v>424.14285714285717</v>
      </c>
      <c r="E42" s="16">
        <f t="shared" si="7"/>
        <v>459.25</v>
      </c>
      <c r="F42" s="16" t="e">
        <f t="shared" si="7"/>
        <v>#DIV/0!</v>
      </c>
      <c r="G42" s="16">
        <f t="shared" si="7"/>
        <v>437.15384615384613</v>
      </c>
      <c r="H42" s="16">
        <f t="shared" si="7"/>
        <v>410.46153846153845</v>
      </c>
      <c r="I42" s="16">
        <f t="shared" si="7"/>
        <v>401.75</v>
      </c>
      <c r="J42" s="16">
        <f t="shared" si="7"/>
        <v>403.375</v>
      </c>
      <c r="K42" s="16">
        <f t="shared" si="7"/>
        <v>423.6923076923077</v>
      </c>
      <c r="L42" s="16" t="e">
        <f t="shared" si="7"/>
        <v>#DIV/0!</v>
      </c>
      <c r="M42" s="3" t="s">
        <v>23</v>
      </c>
      <c r="N42" s="212" t="s">
        <v>83</v>
      </c>
      <c r="O42" s="212"/>
      <c r="P42" s="3" t="s">
        <v>24</v>
      </c>
      <c r="Q42" s="10" t="s">
        <v>84</v>
      </c>
      <c r="S42" s="13" t="s">
        <v>91</v>
      </c>
      <c r="T42" s="40" t="s">
        <v>153</v>
      </c>
    </row>
    <row r="43" spans="13:20" ht="15.75">
      <c r="M43" s="6">
        <f>SUM(M27:M39)+M22</f>
        <v>64946</v>
      </c>
      <c r="N43" s="6">
        <f>SUM(N27:N39)+N22</f>
        <v>85</v>
      </c>
      <c r="O43" s="6">
        <f>SUM(O27:O39)+O22</f>
        <v>123</v>
      </c>
      <c r="P43" s="6">
        <f>SUM(P27:P39)</f>
        <v>-438</v>
      </c>
      <c r="Q43" s="6">
        <f>SUM(Q27:Q39)+Q22</f>
        <v>17</v>
      </c>
      <c r="S43" s="26">
        <f>N43-O43</f>
        <v>-38</v>
      </c>
      <c r="T43" s="2">
        <f>SUM(R40:T40)</f>
        <v>26</v>
      </c>
    </row>
    <row r="45" spans="13:14" ht="15.75">
      <c r="M45" s="1" t="s">
        <v>93</v>
      </c>
      <c r="N45" s="18">
        <f>M43/T43</f>
        <v>2497.923076923077</v>
      </c>
    </row>
  </sheetData>
  <sheetProtection/>
  <mergeCells count="11">
    <mergeCell ref="N4:O4"/>
    <mergeCell ref="N42:O42"/>
    <mergeCell ref="F23:G23"/>
    <mergeCell ref="H23:I23"/>
    <mergeCell ref="N21:O21"/>
    <mergeCell ref="K1:L1"/>
    <mergeCell ref="C4:L4"/>
    <mergeCell ref="E1:F1"/>
    <mergeCell ref="H1:I1"/>
    <mergeCell ref="K2:L2"/>
    <mergeCell ref="C23:D23"/>
  </mergeCells>
  <printOptions/>
  <pageMargins left="0.75" right="0.75" top="1" bottom="1" header="0.5" footer="0.5"/>
  <pageSetup horizontalDpi="600" verticalDpi="600" orientation="portrait" paperSize="9" r:id="rId3"/>
  <ignoredErrors>
    <ignoredError sqref="P43" 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U46"/>
  <sheetViews>
    <sheetView zoomScale="90" zoomScaleNormal="90" zoomScalePageLayoutView="0" workbookViewId="0" topLeftCell="B24">
      <selection activeCell="F39" sqref="F39"/>
    </sheetView>
  </sheetViews>
  <sheetFormatPr defaultColWidth="9.00390625" defaultRowHeight="12.75"/>
  <cols>
    <col min="1" max="1" width="11.25390625" style="1" bestFit="1" customWidth="1"/>
    <col min="2" max="2" width="21.00390625" style="1" bestFit="1" customWidth="1"/>
    <col min="3" max="3" width="9.875" style="1" customWidth="1"/>
    <col min="4" max="5" width="8.125" style="1" customWidth="1"/>
    <col min="6" max="6" width="10.25390625" style="1" customWidth="1"/>
    <col min="7" max="7" width="8.625" style="1" customWidth="1"/>
    <col min="8" max="8" width="10.75390625" style="1" customWidth="1"/>
    <col min="9" max="9" width="10.625" style="1" customWidth="1"/>
    <col min="10" max="10" width="10.25390625" style="1" customWidth="1"/>
    <col min="11" max="12" width="12.375" style="1" customWidth="1"/>
    <col min="13" max="13" width="10.375" style="1" customWidth="1"/>
    <col min="14" max="14" width="18.375" style="1" bestFit="1" customWidth="1"/>
    <col min="15" max="15" width="14.25390625" style="1" customWidth="1"/>
    <col min="16" max="16" width="10.375" style="1" customWidth="1"/>
    <col min="17" max="17" width="13.375" style="1" customWidth="1"/>
    <col min="18" max="18" width="11.00390625" style="1" customWidth="1"/>
    <col min="19" max="19" width="9.25390625" style="0" bestFit="1" customWidth="1"/>
    <col min="20" max="20" width="11.125" style="0" customWidth="1"/>
    <col min="21" max="21" width="11.25390625" style="0" customWidth="1"/>
  </cols>
  <sheetData>
    <row r="1" spans="1:15" ht="15.75">
      <c r="A1" s="27" t="s">
        <v>104</v>
      </c>
      <c r="B1" s="28"/>
      <c r="C1" s="28" t="s">
        <v>110</v>
      </c>
      <c r="D1" s="28" t="s">
        <v>105</v>
      </c>
      <c r="E1" s="28"/>
      <c r="F1" s="211" t="s">
        <v>106</v>
      </c>
      <c r="G1" s="211"/>
      <c r="I1" s="212" t="s">
        <v>112</v>
      </c>
      <c r="J1" s="212"/>
      <c r="K1" s="3" t="s">
        <v>113</v>
      </c>
      <c r="L1" s="76" t="s">
        <v>91</v>
      </c>
      <c r="M1" s="76"/>
      <c r="N1" s="1" t="s">
        <v>93</v>
      </c>
      <c r="O1" s="18">
        <f>N22/U22</f>
        <v>2538.6153846153848</v>
      </c>
    </row>
    <row r="2" spans="9:15" ht="15.75">
      <c r="I2" s="1">
        <f>O22+O41</f>
        <v>110</v>
      </c>
      <c r="J2" s="1">
        <f>P22+P41</f>
        <v>98</v>
      </c>
      <c r="K2" s="1">
        <f>R22+R41</f>
        <v>30</v>
      </c>
      <c r="L2" s="1">
        <f>I2-J2</f>
        <v>12</v>
      </c>
      <c r="N2" s="1" t="s">
        <v>159</v>
      </c>
      <c r="O2" s="6">
        <f>N7+N9+N11+N14+N16+N18+N28+N30+N32+N34+N36+N38+N40</f>
        <v>32958</v>
      </c>
    </row>
    <row r="4" spans="3:21" ht="15.75">
      <c r="C4" s="212" t="s">
        <v>20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O4" s="212" t="s">
        <v>21</v>
      </c>
      <c r="P4" s="212"/>
      <c r="S4" s="2"/>
      <c r="T4" s="2"/>
      <c r="U4" s="2"/>
    </row>
    <row r="5" spans="2:21" ht="37.5" customHeight="1" thickBot="1">
      <c r="B5" s="3" t="s">
        <v>18</v>
      </c>
      <c r="C5" s="8" t="s">
        <v>123</v>
      </c>
      <c r="D5" s="8" t="s">
        <v>124</v>
      </c>
      <c r="E5" s="8" t="s">
        <v>207</v>
      </c>
      <c r="F5" s="8" t="s">
        <v>125</v>
      </c>
      <c r="G5" s="8" t="s">
        <v>126</v>
      </c>
      <c r="H5" s="8" t="s">
        <v>127</v>
      </c>
      <c r="I5" s="8" t="s">
        <v>111</v>
      </c>
      <c r="J5" s="8" t="s">
        <v>135</v>
      </c>
      <c r="K5" s="8" t="s">
        <v>25</v>
      </c>
      <c r="L5" s="8" t="s">
        <v>235</v>
      </c>
      <c r="M5" s="139" t="s">
        <v>230</v>
      </c>
      <c r="N5" s="11" t="s">
        <v>23</v>
      </c>
      <c r="O5" s="11" t="s">
        <v>240</v>
      </c>
      <c r="P5" s="11" t="s">
        <v>22</v>
      </c>
      <c r="Q5" s="11" t="s">
        <v>24</v>
      </c>
      <c r="R5" s="10" t="s">
        <v>82</v>
      </c>
      <c r="S5" s="2" t="s">
        <v>130</v>
      </c>
      <c r="T5" s="2" t="s">
        <v>131</v>
      </c>
      <c r="U5" s="2" t="s">
        <v>132</v>
      </c>
    </row>
    <row r="6" spans="1:21" s="80" customFormat="1" ht="15.75">
      <c r="A6" s="79" t="s">
        <v>0</v>
      </c>
      <c r="B6" s="123" t="s">
        <v>244</v>
      </c>
      <c r="C6" s="187">
        <v>418</v>
      </c>
      <c r="D6" s="123"/>
      <c r="E6" s="123"/>
      <c r="F6" s="123"/>
      <c r="G6" s="187">
        <v>415</v>
      </c>
      <c r="H6" s="123">
        <v>409</v>
      </c>
      <c r="I6" s="123">
        <v>387</v>
      </c>
      <c r="J6" s="123"/>
      <c r="K6" s="123">
        <v>401</v>
      </c>
      <c r="L6" s="123">
        <v>406</v>
      </c>
      <c r="M6" s="127"/>
      <c r="N6" s="82">
        <f aca="true" t="shared" si="0" ref="N6:N18">SUM(C6:M6)</f>
        <v>2436</v>
      </c>
      <c r="O6" s="79">
        <v>2</v>
      </c>
      <c r="P6" s="79">
        <v>6</v>
      </c>
      <c r="Q6" s="79">
        <v>-119</v>
      </c>
      <c r="R6" s="79">
        <v>0</v>
      </c>
      <c r="S6" s="83"/>
      <c r="T6" s="83"/>
      <c r="U6" s="83">
        <v>1</v>
      </c>
    </row>
    <row r="7" spans="1:21" s="87" customFormat="1" ht="15.75">
      <c r="A7" s="118" t="s">
        <v>1</v>
      </c>
      <c r="B7" s="114" t="s">
        <v>13</v>
      </c>
      <c r="C7" s="114">
        <v>390</v>
      </c>
      <c r="D7" s="119"/>
      <c r="E7" s="119"/>
      <c r="F7" s="186">
        <v>444</v>
      </c>
      <c r="G7" s="186">
        <v>444</v>
      </c>
      <c r="H7" s="119"/>
      <c r="I7" s="119"/>
      <c r="J7" s="119"/>
      <c r="K7" s="119">
        <v>411</v>
      </c>
      <c r="L7" s="119">
        <v>401</v>
      </c>
      <c r="M7" s="190">
        <v>454</v>
      </c>
      <c r="N7" s="121">
        <f t="shared" si="0"/>
        <v>2544</v>
      </c>
      <c r="O7" s="118">
        <v>5</v>
      </c>
      <c r="P7" s="118">
        <v>3</v>
      </c>
      <c r="Q7" s="118">
        <v>50</v>
      </c>
      <c r="R7" s="118">
        <v>2</v>
      </c>
      <c r="S7" s="122">
        <v>1</v>
      </c>
      <c r="T7" s="122"/>
      <c r="U7" s="122"/>
    </row>
    <row r="8" spans="1:21" s="80" customFormat="1" ht="15.75">
      <c r="A8" s="79" t="s">
        <v>2</v>
      </c>
      <c r="B8" s="123" t="s">
        <v>15</v>
      </c>
      <c r="C8" s="187">
        <v>404</v>
      </c>
      <c r="D8" s="123"/>
      <c r="E8" s="123"/>
      <c r="F8" s="187">
        <v>408</v>
      </c>
      <c r="G8" s="187">
        <v>396</v>
      </c>
      <c r="H8" s="123"/>
      <c r="I8" s="187">
        <v>419</v>
      </c>
      <c r="J8" s="123"/>
      <c r="K8" s="123"/>
      <c r="L8" s="123">
        <v>379</v>
      </c>
      <c r="M8" s="193">
        <v>432</v>
      </c>
      <c r="N8" s="82">
        <f t="shared" si="0"/>
        <v>2438</v>
      </c>
      <c r="O8" s="79">
        <v>7</v>
      </c>
      <c r="P8" s="79">
        <v>1</v>
      </c>
      <c r="Q8" s="82">
        <v>187</v>
      </c>
      <c r="R8" s="79">
        <v>2</v>
      </c>
      <c r="S8" s="83">
        <v>1</v>
      </c>
      <c r="T8" s="83"/>
      <c r="U8" s="83"/>
    </row>
    <row r="9" spans="1:21" s="87" customFormat="1" ht="15.75">
      <c r="A9" s="118" t="s">
        <v>3</v>
      </c>
      <c r="B9" s="119" t="s">
        <v>176</v>
      </c>
      <c r="C9" s="114">
        <v>402</v>
      </c>
      <c r="D9" s="119"/>
      <c r="E9" s="119"/>
      <c r="F9" s="119">
        <v>392</v>
      </c>
      <c r="G9" s="119">
        <v>389</v>
      </c>
      <c r="H9" s="119"/>
      <c r="I9" s="119"/>
      <c r="J9" s="186">
        <v>428</v>
      </c>
      <c r="K9" s="119">
        <v>386</v>
      </c>
      <c r="L9" s="119"/>
      <c r="M9" s="190">
        <v>444</v>
      </c>
      <c r="N9" s="121">
        <f t="shared" si="0"/>
        <v>2441</v>
      </c>
      <c r="O9" s="118">
        <v>2</v>
      </c>
      <c r="P9" s="118">
        <v>6</v>
      </c>
      <c r="Q9" s="121">
        <v>-73</v>
      </c>
      <c r="R9" s="118">
        <v>0</v>
      </c>
      <c r="S9" s="122"/>
      <c r="T9" s="122"/>
      <c r="U9" s="122">
        <v>1</v>
      </c>
    </row>
    <row r="10" spans="1:21" s="80" customFormat="1" ht="15.75">
      <c r="A10" s="79" t="s">
        <v>4</v>
      </c>
      <c r="B10" s="123" t="s">
        <v>14</v>
      </c>
      <c r="C10" s="187">
        <v>441</v>
      </c>
      <c r="D10" s="126"/>
      <c r="E10" s="126"/>
      <c r="F10" s="188">
        <v>465</v>
      </c>
      <c r="G10" s="188">
        <v>439</v>
      </c>
      <c r="H10" s="126"/>
      <c r="I10" s="126">
        <v>412</v>
      </c>
      <c r="J10" s="188">
        <v>449</v>
      </c>
      <c r="K10" s="126">
        <v>432</v>
      </c>
      <c r="L10" s="126"/>
      <c r="M10" s="127"/>
      <c r="N10" s="82">
        <f t="shared" si="0"/>
        <v>2638</v>
      </c>
      <c r="O10" s="84">
        <v>6</v>
      </c>
      <c r="P10" s="84">
        <v>2</v>
      </c>
      <c r="Q10" s="167">
        <v>123</v>
      </c>
      <c r="R10" s="84">
        <v>2</v>
      </c>
      <c r="S10" s="168">
        <v>1</v>
      </c>
      <c r="T10" s="168"/>
      <c r="U10" s="168"/>
    </row>
    <row r="11" spans="1:21" s="87" customFormat="1" ht="15.75">
      <c r="A11" s="118" t="s">
        <v>5</v>
      </c>
      <c r="B11" s="114" t="s">
        <v>222</v>
      </c>
      <c r="C11" s="114">
        <v>420</v>
      </c>
      <c r="D11" s="119"/>
      <c r="E11" s="119"/>
      <c r="F11" s="186">
        <v>451</v>
      </c>
      <c r="G11" s="186">
        <v>445</v>
      </c>
      <c r="H11" s="119"/>
      <c r="I11" s="119"/>
      <c r="J11" s="119">
        <v>425</v>
      </c>
      <c r="K11" s="186">
        <v>442</v>
      </c>
      <c r="L11" s="119"/>
      <c r="M11" s="120">
        <v>426</v>
      </c>
      <c r="N11" s="121">
        <f>SUM(C11:M11)</f>
        <v>2609</v>
      </c>
      <c r="O11" s="118">
        <v>5</v>
      </c>
      <c r="P11" s="118">
        <v>3</v>
      </c>
      <c r="Q11" s="118">
        <v>115</v>
      </c>
      <c r="R11" s="118">
        <v>2</v>
      </c>
      <c r="S11" s="122">
        <v>1</v>
      </c>
      <c r="T11" s="122"/>
      <c r="U11" s="122"/>
    </row>
    <row r="12" spans="1:21" s="80" customFormat="1" ht="15.75">
      <c r="A12" s="79" t="s">
        <v>6</v>
      </c>
      <c r="B12" s="123" t="s">
        <v>175</v>
      </c>
      <c r="C12" s="123">
        <v>412</v>
      </c>
      <c r="D12" s="123"/>
      <c r="E12" s="123"/>
      <c r="F12" s="187">
        <v>427</v>
      </c>
      <c r="G12" s="123">
        <v>423</v>
      </c>
      <c r="H12" s="123"/>
      <c r="I12" s="123"/>
      <c r="J12" s="123">
        <v>412</v>
      </c>
      <c r="K12" s="187">
        <v>433</v>
      </c>
      <c r="L12" s="123"/>
      <c r="M12" s="193">
        <v>429</v>
      </c>
      <c r="N12" s="82">
        <f t="shared" si="0"/>
        <v>2536</v>
      </c>
      <c r="O12" s="79">
        <v>5</v>
      </c>
      <c r="P12" s="79">
        <v>3</v>
      </c>
      <c r="Q12" s="79">
        <v>49</v>
      </c>
      <c r="R12" s="79">
        <v>2</v>
      </c>
      <c r="S12" s="83">
        <v>1</v>
      </c>
      <c r="T12" s="83"/>
      <c r="U12" s="83"/>
    </row>
    <row r="13" spans="1:21" s="80" customFormat="1" ht="15.75">
      <c r="A13" s="79" t="s">
        <v>7</v>
      </c>
      <c r="B13" s="123" t="s">
        <v>144</v>
      </c>
      <c r="C13" s="187">
        <v>449</v>
      </c>
      <c r="D13" s="123"/>
      <c r="E13" s="123"/>
      <c r="F13" s="123">
        <v>416</v>
      </c>
      <c r="G13" s="187">
        <v>468</v>
      </c>
      <c r="H13" s="123"/>
      <c r="I13" s="123"/>
      <c r="J13" s="123">
        <v>389</v>
      </c>
      <c r="K13" s="123">
        <v>421</v>
      </c>
      <c r="L13" s="123"/>
      <c r="M13" s="193">
        <v>437</v>
      </c>
      <c r="N13" s="82">
        <f t="shared" si="0"/>
        <v>2580</v>
      </c>
      <c r="O13" s="79">
        <v>5</v>
      </c>
      <c r="P13" s="79">
        <v>3</v>
      </c>
      <c r="Q13" s="79">
        <v>5</v>
      </c>
      <c r="R13" s="79">
        <v>2</v>
      </c>
      <c r="S13" s="83">
        <v>1</v>
      </c>
      <c r="T13" s="83"/>
      <c r="U13" s="83"/>
    </row>
    <row r="14" spans="1:21" s="87" customFormat="1" ht="15.75">
      <c r="A14" s="118" t="s">
        <v>8</v>
      </c>
      <c r="B14" s="114" t="s">
        <v>19</v>
      </c>
      <c r="C14" s="114">
        <v>421</v>
      </c>
      <c r="D14" s="119"/>
      <c r="E14" s="119"/>
      <c r="F14" s="119">
        <v>410</v>
      </c>
      <c r="G14" s="119">
        <v>385</v>
      </c>
      <c r="H14" s="119"/>
      <c r="I14" s="119"/>
      <c r="J14" s="186">
        <v>441</v>
      </c>
      <c r="K14" s="119"/>
      <c r="L14" s="119">
        <v>402</v>
      </c>
      <c r="M14" s="190">
        <v>447</v>
      </c>
      <c r="N14" s="121">
        <f t="shared" si="0"/>
        <v>2506</v>
      </c>
      <c r="O14" s="118">
        <v>2</v>
      </c>
      <c r="P14" s="118">
        <v>6</v>
      </c>
      <c r="Q14" s="121">
        <v>-26</v>
      </c>
      <c r="R14" s="118">
        <v>0</v>
      </c>
      <c r="S14" s="122"/>
      <c r="T14" s="122"/>
      <c r="U14" s="122">
        <v>1</v>
      </c>
    </row>
    <row r="15" spans="1:21" s="80" customFormat="1" ht="15.75">
      <c r="A15" s="79" t="s">
        <v>9</v>
      </c>
      <c r="B15" s="123" t="s">
        <v>202</v>
      </c>
      <c r="C15" s="125"/>
      <c r="D15" s="123"/>
      <c r="E15" s="123"/>
      <c r="F15" s="187">
        <v>460</v>
      </c>
      <c r="G15" s="187">
        <v>443</v>
      </c>
      <c r="H15" s="123"/>
      <c r="I15" s="123">
        <v>401</v>
      </c>
      <c r="J15" s="187">
        <v>416</v>
      </c>
      <c r="K15" s="123">
        <v>384</v>
      </c>
      <c r="L15" s="123">
        <v>405</v>
      </c>
      <c r="M15" s="127"/>
      <c r="N15" s="82">
        <f t="shared" si="0"/>
        <v>2509</v>
      </c>
      <c r="O15" s="79">
        <v>3</v>
      </c>
      <c r="P15" s="79">
        <v>5</v>
      </c>
      <c r="Q15" s="82">
        <v>-12</v>
      </c>
      <c r="R15" s="79">
        <v>0</v>
      </c>
      <c r="S15" s="83"/>
      <c r="T15" s="83"/>
      <c r="U15" s="83">
        <v>1</v>
      </c>
    </row>
    <row r="16" spans="1:21" s="87" customFormat="1" ht="15.75">
      <c r="A16" s="118" t="s">
        <v>10</v>
      </c>
      <c r="B16" s="114" t="s">
        <v>143</v>
      </c>
      <c r="C16" s="186">
        <v>458</v>
      </c>
      <c r="D16" s="119"/>
      <c r="E16" s="119"/>
      <c r="F16" s="186">
        <v>446</v>
      </c>
      <c r="G16" s="119">
        <v>432</v>
      </c>
      <c r="H16" s="119"/>
      <c r="I16" s="119"/>
      <c r="J16" s="119">
        <v>411</v>
      </c>
      <c r="K16" s="119">
        <v>426</v>
      </c>
      <c r="L16" s="119"/>
      <c r="M16" s="190">
        <v>447</v>
      </c>
      <c r="N16" s="121">
        <f t="shared" si="0"/>
        <v>2620</v>
      </c>
      <c r="O16" s="118">
        <v>5</v>
      </c>
      <c r="P16" s="118">
        <v>3</v>
      </c>
      <c r="Q16" s="118">
        <v>54</v>
      </c>
      <c r="R16" s="118">
        <v>2</v>
      </c>
      <c r="S16" s="122">
        <v>1</v>
      </c>
      <c r="T16" s="122"/>
      <c r="U16" s="122"/>
    </row>
    <row r="17" spans="1:21" s="80" customFormat="1" ht="15.75">
      <c r="A17" s="79" t="s">
        <v>11</v>
      </c>
      <c r="B17" s="123" t="s">
        <v>233</v>
      </c>
      <c r="C17" s="125">
        <v>412</v>
      </c>
      <c r="D17" s="123"/>
      <c r="E17" s="123"/>
      <c r="F17" s="187">
        <v>453</v>
      </c>
      <c r="G17" s="187">
        <v>434</v>
      </c>
      <c r="H17" s="123"/>
      <c r="I17" s="123"/>
      <c r="J17" s="187">
        <v>437</v>
      </c>
      <c r="K17" s="123"/>
      <c r="L17" s="123">
        <v>421</v>
      </c>
      <c r="M17" s="193">
        <v>429</v>
      </c>
      <c r="N17" s="82">
        <f t="shared" si="0"/>
        <v>2586</v>
      </c>
      <c r="O17" s="79">
        <v>6</v>
      </c>
      <c r="P17" s="79">
        <v>2</v>
      </c>
      <c r="Q17" s="82">
        <v>145</v>
      </c>
      <c r="R17" s="79">
        <v>2</v>
      </c>
      <c r="S17" s="83">
        <v>1</v>
      </c>
      <c r="T17" s="83"/>
      <c r="U17" s="83"/>
    </row>
    <row r="18" spans="1:21" s="87" customFormat="1" ht="16.5" thickBot="1">
      <c r="A18" s="118" t="s">
        <v>12</v>
      </c>
      <c r="B18" s="119" t="s">
        <v>16</v>
      </c>
      <c r="C18" s="194">
        <v>466</v>
      </c>
      <c r="D18" s="138"/>
      <c r="E18" s="138"/>
      <c r="F18" s="194">
        <v>449</v>
      </c>
      <c r="G18" s="138">
        <v>418</v>
      </c>
      <c r="H18" s="138"/>
      <c r="I18" s="138"/>
      <c r="J18" s="138">
        <v>363</v>
      </c>
      <c r="K18" s="138">
        <v>429</v>
      </c>
      <c r="L18" s="138"/>
      <c r="M18" s="137">
        <v>434</v>
      </c>
      <c r="N18" s="183">
        <f t="shared" si="0"/>
        <v>2559</v>
      </c>
      <c r="O18" s="165">
        <v>2</v>
      </c>
      <c r="P18" s="165">
        <v>6</v>
      </c>
      <c r="Q18" s="183">
        <v>-135</v>
      </c>
      <c r="R18" s="165">
        <v>0</v>
      </c>
      <c r="S18" s="166"/>
      <c r="T18" s="166"/>
      <c r="U18" s="166">
        <v>1</v>
      </c>
    </row>
    <row r="19" spans="3:21" ht="16.5" thickTop="1">
      <c r="C19" s="6">
        <f>SUM(C6:C18)</f>
        <v>5093</v>
      </c>
      <c r="D19" s="6">
        <f aca="true" t="shared" si="1" ref="D19:M19">SUM(D6:D18)</f>
        <v>0</v>
      </c>
      <c r="E19" s="6">
        <f t="shared" si="1"/>
        <v>0</v>
      </c>
      <c r="F19" s="6">
        <f t="shared" si="1"/>
        <v>5221</v>
      </c>
      <c r="G19" s="6">
        <f t="shared" si="1"/>
        <v>5531</v>
      </c>
      <c r="H19" s="6">
        <f t="shared" si="1"/>
        <v>409</v>
      </c>
      <c r="I19" s="6">
        <f t="shared" si="1"/>
        <v>1619</v>
      </c>
      <c r="J19" s="6">
        <f t="shared" si="1"/>
        <v>4171</v>
      </c>
      <c r="K19" s="6">
        <f t="shared" si="1"/>
        <v>4165</v>
      </c>
      <c r="L19" s="6">
        <f t="shared" si="1"/>
        <v>2414</v>
      </c>
      <c r="M19" s="6">
        <f t="shared" si="1"/>
        <v>4379</v>
      </c>
      <c r="S19" s="2">
        <f>SUM(S6:S18)</f>
        <v>8</v>
      </c>
      <c r="T19" s="2">
        <f>SUM(T6:T18)</f>
        <v>0</v>
      </c>
      <c r="U19" s="2">
        <f>SUM(U6:U18)</f>
        <v>5</v>
      </c>
    </row>
    <row r="20" spans="2:13" ht="15.75">
      <c r="B20" s="1" t="s">
        <v>155</v>
      </c>
      <c r="C20" s="6">
        <f aca="true" t="shared" si="2" ref="C20:M20">COUNT(C6:C18)</f>
        <v>12</v>
      </c>
      <c r="D20" s="6">
        <f t="shared" si="2"/>
        <v>0</v>
      </c>
      <c r="E20" s="6">
        <f t="shared" si="2"/>
        <v>0</v>
      </c>
      <c r="F20" s="6">
        <f t="shared" si="2"/>
        <v>12</v>
      </c>
      <c r="G20" s="6">
        <f t="shared" si="2"/>
        <v>13</v>
      </c>
      <c r="H20" s="6">
        <f t="shared" si="2"/>
        <v>1</v>
      </c>
      <c r="I20" s="6">
        <f t="shared" si="2"/>
        <v>4</v>
      </c>
      <c r="J20" s="6">
        <f t="shared" si="2"/>
        <v>10</v>
      </c>
      <c r="K20" s="6">
        <f t="shared" si="2"/>
        <v>10</v>
      </c>
      <c r="L20" s="6">
        <f t="shared" si="2"/>
        <v>6</v>
      </c>
      <c r="M20" s="6">
        <f t="shared" si="2"/>
        <v>10</v>
      </c>
    </row>
    <row r="21" spans="2:21" ht="31.5">
      <c r="B21" s="11" t="s">
        <v>92</v>
      </c>
      <c r="C21" s="16">
        <f aca="true" t="shared" si="3" ref="C21:M21">C19/C20</f>
        <v>424.4166666666667</v>
      </c>
      <c r="D21" s="16" t="e">
        <f t="shared" si="3"/>
        <v>#DIV/0!</v>
      </c>
      <c r="E21" s="16" t="e">
        <f t="shared" si="3"/>
        <v>#DIV/0!</v>
      </c>
      <c r="F21" s="16">
        <f t="shared" si="3"/>
        <v>435.0833333333333</v>
      </c>
      <c r="G21" s="16">
        <f t="shared" si="3"/>
        <v>425.46153846153845</v>
      </c>
      <c r="H21" s="16">
        <f t="shared" si="3"/>
        <v>409</v>
      </c>
      <c r="I21" s="16">
        <f t="shared" si="3"/>
        <v>404.75</v>
      </c>
      <c r="J21" s="16">
        <f t="shared" si="3"/>
        <v>417.1</v>
      </c>
      <c r="K21" s="16">
        <f t="shared" si="3"/>
        <v>416.5</v>
      </c>
      <c r="L21" s="16">
        <f t="shared" si="3"/>
        <v>402.3333333333333</v>
      </c>
      <c r="M21" s="16">
        <f t="shared" si="3"/>
        <v>437.9</v>
      </c>
      <c r="N21" s="3" t="s">
        <v>23</v>
      </c>
      <c r="O21" s="212" t="s">
        <v>83</v>
      </c>
      <c r="P21" s="212"/>
      <c r="Q21" s="3" t="s">
        <v>24</v>
      </c>
      <c r="R21" s="10" t="s">
        <v>84</v>
      </c>
      <c r="T21" s="40" t="s">
        <v>91</v>
      </c>
      <c r="U21" s="40" t="s">
        <v>153</v>
      </c>
    </row>
    <row r="22" spans="14:21" ht="15.75">
      <c r="N22" s="6">
        <f>SUM(N6:N18)</f>
        <v>33002</v>
      </c>
      <c r="O22" s="1">
        <f>SUM(O6:O18)</f>
        <v>55</v>
      </c>
      <c r="P22" s="1">
        <f>SUM(P6:P18)</f>
        <v>49</v>
      </c>
      <c r="Q22" s="1">
        <f>SUM(Q6:Q18)</f>
        <v>363</v>
      </c>
      <c r="R22" s="1">
        <f>SUM(R6:R18)</f>
        <v>16</v>
      </c>
      <c r="T22" s="2">
        <f>O22-P22</f>
        <v>6</v>
      </c>
      <c r="U22" s="2">
        <f>SUM(S19:U19)</f>
        <v>13</v>
      </c>
    </row>
    <row r="24" spans="3:10" ht="15.75">
      <c r="C24" s="217" t="s">
        <v>28</v>
      </c>
      <c r="D24" s="217"/>
      <c r="E24" s="9"/>
      <c r="F24" s="9"/>
      <c r="G24" s="19" t="s">
        <v>97</v>
      </c>
      <c r="I24" s="215" t="s">
        <v>98</v>
      </c>
      <c r="J24" s="215"/>
    </row>
    <row r="25" spans="1:21" ht="16.5" thickBo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61"/>
      <c r="T25" s="61"/>
      <c r="U25" s="61"/>
    </row>
    <row r="26" ht="15.75">
      <c r="H26" s="21"/>
    </row>
    <row r="27" spans="2:21" ht="37.5" customHeight="1" thickBot="1">
      <c r="B27" s="3" t="s">
        <v>18</v>
      </c>
      <c r="C27" s="8" t="s">
        <v>123</v>
      </c>
      <c r="D27" s="8" t="s">
        <v>124</v>
      </c>
      <c r="E27" s="8" t="s">
        <v>207</v>
      </c>
      <c r="F27" s="8" t="s">
        <v>125</v>
      </c>
      <c r="G27" s="8" t="s">
        <v>126</v>
      </c>
      <c r="H27" s="8" t="s">
        <v>127</v>
      </c>
      <c r="I27" s="8" t="s">
        <v>111</v>
      </c>
      <c r="J27" s="8" t="s">
        <v>135</v>
      </c>
      <c r="K27" s="8" t="s">
        <v>25</v>
      </c>
      <c r="L27" s="8" t="s">
        <v>235</v>
      </c>
      <c r="M27" s="139" t="s">
        <v>230</v>
      </c>
      <c r="N27" s="11" t="s">
        <v>23</v>
      </c>
      <c r="O27" s="10" t="s">
        <v>258</v>
      </c>
      <c r="P27" s="11" t="s">
        <v>22</v>
      </c>
      <c r="Q27" s="11" t="s">
        <v>24</v>
      </c>
      <c r="R27" s="10" t="s">
        <v>82</v>
      </c>
      <c r="S27" s="2" t="s">
        <v>130</v>
      </c>
      <c r="T27" s="2" t="s">
        <v>131</v>
      </c>
      <c r="U27" s="2" t="s">
        <v>132</v>
      </c>
    </row>
    <row r="28" spans="1:19" s="114" customFormat="1" ht="15.75">
      <c r="A28" s="114" t="s">
        <v>228</v>
      </c>
      <c r="B28" s="119" t="s">
        <v>175</v>
      </c>
      <c r="C28" s="186">
        <v>420</v>
      </c>
      <c r="D28" s="119"/>
      <c r="E28" s="119"/>
      <c r="F28" s="186">
        <v>440</v>
      </c>
      <c r="G28" s="119">
        <v>403</v>
      </c>
      <c r="H28" s="119"/>
      <c r="I28" s="119"/>
      <c r="J28" s="119">
        <v>399</v>
      </c>
      <c r="K28" s="186">
        <v>456</v>
      </c>
      <c r="L28" s="119"/>
      <c r="M28" s="186">
        <v>436</v>
      </c>
      <c r="N28" s="104">
        <f>SUM(C28:M28)</f>
        <v>2554</v>
      </c>
      <c r="O28" s="114">
        <v>6</v>
      </c>
      <c r="P28" s="114">
        <v>2</v>
      </c>
      <c r="Q28" s="114">
        <v>134</v>
      </c>
      <c r="R28" s="114">
        <v>2</v>
      </c>
      <c r="S28" s="114">
        <v>1</v>
      </c>
    </row>
    <row r="29" spans="1:21" s="125" customFormat="1" ht="15.75">
      <c r="A29" s="125" t="s">
        <v>229</v>
      </c>
      <c r="B29" s="125" t="s">
        <v>222</v>
      </c>
      <c r="C29" s="125">
        <v>416</v>
      </c>
      <c r="D29" s="123"/>
      <c r="E29" s="123"/>
      <c r="F29" s="187">
        <v>432</v>
      </c>
      <c r="G29" s="123">
        <v>412</v>
      </c>
      <c r="H29" s="123"/>
      <c r="I29" s="123"/>
      <c r="J29" s="187">
        <v>463</v>
      </c>
      <c r="K29" s="123">
        <v>413</v>
      </c>
      <c r="L29" s="123">
        <v>409</v>
      </c>
      <c r="M29" s="123"/>
      <c r="N29" s="102">
        <f aca="true" t="shared" si="4" ref="N29:N40">SUM(C29:M29)</f>
        <v>2545</v>
      </c>
      <c r="O29" s="125">
        <v>2</v>
      </c>
      <c r="P29" s="125">
        <v>6</v>
      </c>
      <c r="Q29" s="125">
        <v>-50</v>
      </c>
      <c r="R29" s="125">
        <v>0</v>
      </c>
      <c r="U29" s="125">
        <v>1</v>
      </c>
    </row>
    <row r="30" spans="1:21" s="114" customFormat="1" ht="15.75">
      <c r="A30" s="114" t="s">
        <v>214</v>
      </c>
      <c r="B30" s="119" t="s">
        <v>14</v>
      </c>
      <c r="C30" s="114">
        <v>398</v>
      </c>
      <c r="D30" s="119"/>
      <c r="E30" s="119"/>
      <c r="F30" s="119"/>
      <c r="G30" s="119">
        <v>412</v>
      </c>
      <c r="H30" s="119"/>
      <c r="I30" s="119"/>
      <c r="J30" s="186">
        <v>428</v>
      </c>
      <c r="K30" s="186">
        <v>437</v>
      </c>
      <c r="L30" s="119">
        <v>411</v>
      </c>
      <c r="M30" s="119">
        <v>417</v>
      </c>
      <c r="N30" s="104">
        <f t="shared" si="4"/>
        <v>2503</v>
      </c>
      <c r="O30" s="114">
        <v>2</v>
      </c>
      <c r="P30" s="114">
        <v>6</v>
      </c>
      <c r="Q30" s="114">
        <v>-34</v>
      </c>
      <c r="R30" s="114">
        <v>0</v>
      </c>
      <c r="U30" s="114">
        <v>1</v>
      </c>
    </row>
    <row r="31" spans="1:21" s="125" customFormat="1" ht="15.75">
      <c r="A31" s="125" t="s">
        <v>215</v>
      </c>
      <c r="B31" s="123" t="s">
        <v>17</v>
      </c>
      <c r="C31" s="123">
        <v>409</v>
      </c>
      <c r="D31" s="123"/>
      <c r="E31" s="123"/>
      <c r="F31" s="187">
        <v>450</v>
      </c>
      <c r="G31" s="123">
        <v>406</v>
      </c>
      <c r="H31" s="123"/>
      <c r="I31" s="123"/>
      <c r="J31" s="123">
        <v>417</v>
      </c>
      <c r="K31" s="123">
        <v>421</v>
      </c>
      <c r="L31" s="123"/>
      <c r="M31" s="187">
        <v>444</v>
      </c>
      <c r="N31" s="102">
        <f>SUM(C31:M31)</f>
        <v>2547</v>
      </c>
      <c r="O31" s="125">
        <v>2</v>
      </c>
      <c r="P31" s="125">
        <v>6</v>
      </c>
      <c r="Q31" s="125">
        <v>-8</v>
      </c>
      <c r="R31" s="125">
        <v>0</v>
      </c>
      <c r="U31" s="125">
        <v>1</v>
      </c>
    </row>
    <row r="32" spans="1:19" s="114" customFormat="1" ht="15.75">
      <c r="A32" s="114" t="s">
        <v>114</v>
      </c>
      <c r="B32" s="119" t="s">
        <v>15</v>
      </c>
      <c r="C32" s="186">
        <v>438</v>
      </c>
      <c r="D32" s="119"/>
      <c r="E32" s="119"/>
      <c r="F32" s="119">
        <v>415</v>
      </c>
      <c r="G32" s="186">
        <v>430</v>
      </c>
      <c r="H32" s="119"/>
      <c r="I32" s="119"/>
      <c r="J32" s="186">
        <v>421</v>
      </c>
      <c r="K32" s="186">
        <v>421</v>
      </c>
      <c r="L32" s="119"/>
      <c r="M32" s="186">
        <v>441</v>
      </c>
      <c r="N32" s="104">
        <f>SUM(C32:M32)</f>
        <v>2566</v>
      </c>
      <c r="O32" s="125">
        <v>7</v>
      </c>
      <c r="P32" s="125">
        <v>1</v>
      </c>
      <c r="Q32" s="125">
        <v>213</v>
      </c>
      <c r="R32" s="125">
        <v>2</v>
      </c>
      <c r="S32" s="125">
        <v>1</v>
      </c>
    </row>
    <row r="33" spans="1:19" s="125" customFormat="1" ht="15.75">
      <c r="A33" s="125" t="s">
        <v>115</v>
      </c>
      <c r="B33" s="125" t="s">
        <v>13</v>
      </c>
      <c r="C33" s="187">
        <v>439</v>
      </c>
      <c r="D33" s="123"/>
      <c r="E33" s="123"/>
      <c r="F33" s="123">
        <v>433</v>
      </c>
      <c r="G33" s="187">
        <v>458</v>
      </c>
      <c r="H33" s="123"/>
      <c r="I33" s="123"/>
      <c r="J33" s="187">
        <v>439</v>
      </c>
      <c r="K33" s="187">
        <v>446</v>
      </c>
      <c r="L33" s="123"/>
      <c r="M33" s="187">
        <v>476</v>
      </c>
      <c r="N33" s="102">
        <f t="shared" si="4"/>
        <v>2691</v>
      </c>
      <c r="O33" s="125">
        <v>7</v>
      </c>
      <c r="P33" s="125">
        <v>1</v>
      </c>
      <c r="Q33" s="125">
        <v>173</v>
      </c>
      <c r="R33" s="125">
        <v>2</v>
      </c>
      <c r="S33" s="125">
        <v>1</v>
      </c>
    </row>
    <row r="34" spans="1:21" s="114" customFormat="1" ht="15.75">
      <c r="A34" s="114" t="s">
        <v>116</v>
      </c>
      <c r="B34" s="119" t="s">
        <v>244</v>
      </c>
      <c r="C34" s="114">
        <v>400</v>
      </c>
      <c r="D34" s="119"/>
      <c r="E34" s="119"/>
      <c r="F34" s="186">
        <v>445</v>
      </c>
      <c r="G34" s="119">
        <v>407</v>
      </c>
      <c r="H34" s="119"/>
      <c r="I34" s="119"/>
      <c r="J34" s="119">
        <v>406</v>
      </c>
      <c r="K34" s="119">
        <v>439</v>
      </c>
      <c r="L34" s="119"/>
      <c r="M34" s="186">
        <v>458</v>
      </c>
      <c r="N34" s="104">
        <f t="shared" si="4"/>
        <v>2555</v>
      </c>
      <c r="O34" s="114">
        <v>2</v>
      </c>
      <c r="P34" s="114">
        <v>6</v>
      </c>
      <c r="Q34" s="114">
        <v>-47</v>
      </c>
      <c r="R34" s="114">
        <v>0</v>
      </c>
      <c r="U34" s="114">
        <v>1</v>
      </c>
    </row>
    <row r="35" spans="1:21" s="125" customFormat="1" ht="15.75">
      <c r="A35" s="125" t="s">
        <v>117</v>
      </c>
      <c r="B35" s="123" t="s">
        <v>16</v>
      </c>
      <c r="C35" s="125">
        <v>436</v>
      </c>
      <c r="D35" s="123"/>
      <c r="E35" s="123"/>
      <c r="F35" s="187">
        <v>456</v>
      </c>
      <c r="G35" s="123">
        <v>411</v>
      </c>
      <c r="H35" s="123"/>
      <c r="I35" s="123">
        <v>389</v>
      </c>
      <c r="J35" s="123">
        <v>436</v>
      </c>
      <c r="K35" s="123"/>
      <c r="L35" s="123"/>
      <c r="M35" s="187">
        <v>467</v>
      </c>
      <c r="N35" s="102">
        <f t="shared" si="4"/>
        <v>2595</v>
      </c>
      <c r="O35" s="125">
        <v>2</v>
      </c>
      <c r="P35" s="125">
        <v>6</v>
      </c>
      <c r="Q35" s="125">
        <v>-31</v>
      </c>
      <c r="R35" s="125">
        <v>0</v>
      </c>
      <c r="U35" s="125">
        <v>1</v>
      </c>
    </row>
    <row r="36" spans="1:19" s="114" customFormat="1" ht="15.75">
      <c r="A36" s="114" t="s">
        <v>118</v>
      </c>
      <c r="B36" s="119" t="s">
        <v>233</v>
      </c>
      <c r="C36" s="114">
        <v>417</v>
      </c>
      <c r="D36" s="119"/>
      <c r="E36" s="119"/>
      <c r="F36" s="186">
        <v>428</v>
      </c>
      <c r="G36" s="186">
        <v>443</v>
      </c>
      <c r="H36" s="119"/>
      <c r="I36" s="119"/>
      <c r="J36" s="119">
        <v>412</v>
      </c>
      <c r="K36" s="186">
        <v>420</v>
      </c>
      <c r="L36" s="119"/>
      <c r="M36" s="186">
        <v>439</v>
      </c>
      <c r="N36" s="104">
        <f t="shared" si="4"/>
        <v>2559</v>
      </c>
      <c r="O36" s="114">
        <v>6</v>
      </c>
      <c r="P36" s="114">
        <v>2</v>
      </c>
      <c r="Q36" s="114">
        <v>94</v>
      </c>
      <c r="R36" s="114">
        <v>2</v>
      </c>
      <c r="S36" s="114">
        <v>1</v>
      </c>
    </row>
    <row r="37" spans="1:19" s="125" customFormat="1" ht="15.75">
      <c r="A37" s="125" t="s">
        <v>119</v>
      </c>
      <c r="B37" s="123" t="s">
        <v>143</v>
      </c>
      <c r="C37" s="187">
        <v>440</v>
      </c>
      <c r="D37" s="123"/>
      <c r="E37" s="123"/>
      <c r="F37" s="123">
        <v>418</v>
      </c>
      <c r="G37" s="187">
        <v>441</v>
      </c>
      <c r="H37" s="123"/>
      <c r="I37" s="123"/>
      <c r="J37" s="123">
        <v>423</v>
      </c>
      <c r="K37" s="187">
        <v>444</v>
      </c>
      <c r="L37" s="123"/>
      <c r="M37" s="187">
        <v>495</v>
      </c>
      <c r="N37" s="102">
        <f t="shared" si="4"/>
        <v>2661</v>
      </c>
      <c r="O37" s="125">
        <v>6</v>
      </c>
      <c r="P37" s="125">
        <v>2</v>
      </c>
      <c r="Q37" s="125">
        <v>106</v>
      </c>
      <c r="R37" s="125">
        <v>2</v>
      </c>
      <c r="S37" s="125">
        <v>1</v>
      </c>
    </row>
    <row r="38" spans="1:19" s="114" customFormat="1" ht="15.75">
      <c r="A38" s="114" t="s">
        <v>120</v>
      </c>
      <c r="B38" s="119" t="s">
        <v>202</v>
      </c>
      <c r="C38" s="119">
        <v>411</v>
      </c>
      <c r="D38" s="119"/>
      <c r="E38" s="119"/>
      <c r="F38" s="119">
        <v>421</v>
      </c>
      <c r="G38" s="186">
        <v>450</v>
      </c>
      <c r="H38" s="119"/>
      <c r="I38" s="119"/>
      <c r="J38" s="119">
        <v>392</v>
      </c>
      <c r="K38" s="186">
        <v>430</v>
      </c>
      <c r="L38" s="119"/>
      <c r="M38" s="186">
        <v>429</v>
      </c>
      <c r="N38" s="104">
        <f t="shared" si="4"/>
        <v>2533</v>
      </c>
      <c r="O38" s="114">
        <v>5</v>
      </c>
      <c r="P38" s="114">
        <v>3</v>
      </c>
      <c r="Q38" s="114">
        <v>3</v>
      </c>
      <c r="R38" s="114">
        <v>2</v>
      </c>
      <c r="S38" s="114">
        <v>1</v>
      </c>
    </row>
    <row r="39" spans="1:19" s="125" customFormat="1" ht="15.75">
      <c r="A39" s="125" t="s">
        <v>121</v>
      </c>
      <c r="B39" s="123" t="s">
        <v>19</v>
      </c>
      <c r="C39" s="125">
        <v>405</v>
      </c>
      <c r="D39" s="123"/>
      <c r="E39" s="123"/>
      <c r="F39" s="187">
        <v>431</v>
      </c>
      <c r="G39" s="123">
        <v>399</v>
      </c>
      <c r="H39" s="123"/>
      <c r="I39" s="123"/>
      <c r="J39" s="123">
        <v>419</v>
      </c>
      <c r="K39" s="187">
        <v>435</v>
      </c>
      <c r="L39" s="123"/>
      <c r="M39" s="187">
        <v>446</v>
      </c>
      <c r="N39" s="102">
        <f t="shared" si="4"/>
        <v>2535</v>
      </c>
      <c r="O39" s="125">
        <v>5</v>
      </c>
      <c r="P39" s="125">
        <v>3</v>
      </c>
      <c r="Q39" s="125">
        <v>40</v>
      </c>
      <c r="R39" s="125">
        <v>2</v>
      </c>
      <c r="S39" s="125">
        <v>1</v>
      </c>
    </row>
    <row r="40" spans="1:21" s="114" customFormat="1" ht="16.5" thickBot="1">
      <c r="A40" s="114" t="s">
        <v>122</v>
      </c>
      <c r="B40" s="119" t="s">
        <v>144</v>
      </c>
      <c r="C40" s="160">
        <v>374</v>
      </c>
      <c r="D40" s="138"/>
      <c r="E40" s="138"/>
      <c r="F40" s="194">
        <v>402</v>
      </c>
      <c r="G40" s="138">
        <v>392</v>
      </c>
      <c r="H40" s="138"/>
      <c r="I40" s="138"/>
      <c r="J40" s="138">
        <v>392</v>
      </c>
      <c r="K40" s="194">
        <v>424</v>
      </c>
      <c r="L40" s="138"/>
      <c r="M40" s="207">
        <v>425</v>
      </c>
      <c r="N40" s="104">
        <f t="shared" si="4"/>
        <v>2409</v>
      </c>
      <c r="O40" s="114">
        <v>3</v>
      </c>
      <c r="P40" s="114">
        <v>5</v>
      </c>
      <c r="Q40" s="114">
        <v>-56</v>
      </c>
      <c r="R40" s="114">
        <v>0</v>
      </c>
      <c r="U40" s="114">
        <v>1</v>
      </c>
    </row>
    <row r="41" spans="3:21" ht="16.5" thickTop="1">
      <c r="C41" s="7">
        <f>SUM(C28:C40)</f>
        <v>5403</v>
      </c>
      <c r="D41" s="7">
        <f aca="true" t="shared" si="5" ref="D41:M41">SUM(D28:D40)</f>
        <v>0</v>
      </c>
      <c r="E41" s="7">
        <f t="shared" si="5"/>
        <v>0</v>
      </c>
      <c r="F41" s="7">
        <f t="shared" si="5"/>
        <v>5171</v>
      </c>
      <c r="G41" s="7">
        <f t="shared" si="5"/>
        <v>5464</v>
      </c>
      <c r="H41" s="7">
        <f t="shared" si="5"/>
        <v>0</v>
      </c>
      <c r="I41" s="7">
        <f t="shared" si="5"/>
        <v>389</v>
      </c>
      <c r="J41" s="7">
        <f t="shared" si="5"/>
        <v>5447</v>
      </c>
      <c r="K41" s="7">
        <f t="shared" si="5"/>
        <v>5186</v>
      </c>
      <c r="L41" s="7">
        <f t="shared" si="5"/>
        <v>820</v>
      </c>
      <c r="M41" s="7">
        <f t="shared" si="5"/>
        <v>5373</v>
      </c>
      <c r="O41" s="1">
        <f>SUM(O28:O40)</f>
        <v>55</v>
      </c>
      <c r="P41" s="1">
        <f>SUM(P28:P40)</f>
        <v>49</v>
      </c>
      <c r="Q41" s="1">
        <f>SUM(Q28:Q40)</f>
        <v>537</v>
      </c>
      <c r="R41" s="1">
        <f>SUM(R28:R40)</f>
        <v>14</v>
      </c>
      <c r="S41" s="1">
        <f>SUM(S28:S40)+S19</f>
        <v>15</v>
      </c>
      <c r="T41" s="1">
        <f>SUM(T28:T40)+T19</f>
        <v>0</v>
      </c>
      <c r="U41" s="1">
        <f>SUM(U28:U40)+U19</f>
        <v>11</v>
      </c>
    </row>
    <row r="42" spans="2:13" ht="15.75">
      <c r="B42" s="36" t="s">
        <v>172</v>
      </c>
      <c r="C42" s="1">
        <f>COUNT(C28:C40)</f>
        <v>13</v>
      </c>
      <c r="D42" s="1">
        <f aca="true" t="shared" si="6" ref="D42:M42">COUNT(D28:D40)</f>
        <v>0</v>
      </c>
      <c r="E42" s="1">
        <f t="shared" si="6"/>
        <v>0</v>
      </c>
      <c r="F42" s="1">
        <f t="shared" si="6"/>
        <v>12</v>
      </c>
      <c r="G42" s="1">
        <f t="shared" si="6"/>
        <v>13</v>
      </c>
      <c r="H42" s="1">
        <f t="shared" si="6"/>
        <v>0</v>
      </c>
      <c r="I42" s="1">
        <f t="shared" si="6"/>
        <v>1</v>
      </c>
      <c r="J42" s="1">
        <f t="shared" si="6"/>
        <v>13</v>
      </c>
      <c r="K42" s="1">
        <f t="shared" si="6"/>
        <v>12</v>
      </c>
      <c r="L42" s="1">
        <f t="shared" si="6"/>
        <v>2</v>
      </c>
      <c r="M42" s="1">
        <f t="shared" si="6"/>
        <v>12</v>
      </c>
    </row>
    <row r="43" spans="2:21" ht="31.5">
      <c r="B43" s="11" t="s">
        <v>171</v>
      </c>
      <c r="C43" s="16">
        <f>C41/C42</f>
        <v>415.61538461538464</v>
      </c>
      <c r="D43" s="16" t="e">
        <f aca="true" t="shared" si="7" ref="D43:M43">D41/D42</f>
        <v>#DIV/0!</v>
      </c>
      <c r="E43" s="16" t="e">
        <f t="shared" si="7"/>
        <v>#DIV/0!</v>
      </c>
      <c r="F43" s="16">
        <f t="shared" si="7"/>
        <v>430.9166666666667</v>
      </c>
      <c r="G43" s="16">
        <f t="shared" si="7"/>
        <v>420.3076923076923</v>
      </c>
      <c r="H43" s="16" t="e">
        <f t="shared" si="7"/>
        <v>#DIV/0!</v>
      </c>
      <c r="I43" s="16">
        <f t="shared" si="7"/>
        <v>389</v>
      </c>
      <c r="J43" s="16">
        <f t="shared" si="7"/>
        <v>419</v>
      </c>
      <c r="K43" s="16">
        <f t="shared" si="7"/>
        <v>432.1666666666667</v>
      </c>
      <c r="L43" s="16">
        <f t="shared" si="7"/>
        <v>410</v>
      </c>
      <c r="M43" s="16">
        <f t="shared" si="7"/>
        <v>447.75</v>
      </c>
      <c r="N43" s="3" t="s">
        <v>23</v>
      </c>
      <c r="O43" s="212" t="s">
        <v>83</v>
      </c>
      <c r="P43" s="212"/>
      <c r="Q43" s="3" t="s">
        <v>24</v>
      </c>
      <c r="R43" s="10" t="s">
        <v>84</v>
      </c>
      <c r="T43" s="40" t="s">
        <v>91</v>
      </c>
      <c r="U43" s="40" t="s">
        <v>153</v>
      </c>
    </row>
    <row r="44" spans="14:21" ht="15.75">
      <c r="N44" s="6">
        <f>SUM(N28:N40)+N22</f>
        <v>66255</v>
      </c>
      <c r="O44" s="6">
        <f>SUM(O28:O40)+O22</f>
        <v>110</v>
      </c>
      <c r="P44" s="6">
        <f>SUM(P28:P40)+P22</f>
        <v>98</v>
      </c>
      <c r="Q44" s="6">
        <f>SUM(Q28:Q40)+Q22</f>
        <v>900</v>
      </c>
      <c r="R44" s="6">
        <f>SUM(R28:R40)+R22</f>
        <v>30</v>
      </c>
      <c r="T44" s="2">
        <f>O44-P44</f>
        <v>12</v>
      </c>
      <c r="U44" s="2">
        <f>SUM(S41:U41)</f>
        <v>26</v>
      </c>
    </row>
    <row r="46" spans="14:15" ht="15.75">
      <c r="N46" s="1" t="s">
        <v>93</v>
      </c>
      <c r="O46" s="18">
        <f>N44/U44</f>
        <v>2548.269230769231</v>
      </c>
    </row>
  </sheetData>
  <sheetProtection/>
  <mergeCells count="8">
    <mergeCell ref="O43:P43"/>
    <mergeCell ref="F1:G1"/>
    <mergeCell ref="O4:P4"/>
    <mergeCell ref="C24:D24"/>
    <mergeCell ref="O21:P21"/>
    <mergeCell ref="I1:J1"/>
    <mergeCell ref="I24:J24"/>
    <mergeCell ref="C4:M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U46"/>
  <sheetViews>
    <sheetView zoomScale="90" zoomScaleNormal="90" zoomScalePageLayoutView="0" workbookViewId="0" topLeftCell="A25">
      <selection activeCell="K40" sqref="K40"/>
    </sheetView>
  </sheetViews>
  <sheetFormatPr defaultColWidth="9.00390625" defaultRowHeight="12.75"/>
  <cols>
    <col min="1" max="1" width="17.125" style="1" customWidth="1"/>
    <col min="2" max="2" width="21.00390625" style="1" bestFit="1" customWidth="1"/>
    <col min="3" max="3" width="10.00390625" style="1" customWidth="1"/>
    <col min="4" max="10" width="9.125" style="1" customWidth="1"/>
    <col min="11" max="11" width="11.375" style="1" customWidth="1"/>
    <col min="12" max="12" width="11.25390625" style="1" customWidth="1"/>
    <col min="13" max="13" width="8.625" style="1" customWidth="1"/>
    <col min="14" max="14" width="17.75390625" style="1" bestFit="1" customWidth="1"/>
    <col min="15" max="15" width="11.25390625" style="1" customWidth="1"/>
    <col min="16" max="16" width="10.375" style="1" customWidth="1"/>
    <col min="17" max="17" width="13.375" style="1" customWidth="1"/>
    <col min="18" max="18" width="11.875" style="1" customWidth="1"/>
    <col min="20" max="20" width="13.25390625" style="0" customWidth="1"/>
    <col min="21" max="21" width="11.125" style="0" customWidth="1"/>
  </cols>
  <sheetData>
    <row r="1" spans="1:15" ht="15.75">
      <c r="A1" s="27" t="s">
        <v>104</v>
      </c>
      <c r="B1" s="28" t="s">
        <v>107</v>
      </c>
      <c r="C1" s="28" t="s">
        <v>105</v>
      </c>
      <c r="D1" s="211" t="s">
        <v>106</v>
      </c>
      <c r="E1" s="211"/>
      <c r="F1" s="28"/>
      <c r="G1" s="28"/>
      <c r="I1" s="208" t="s">
        <v>112</v>
      </c>
      <c r="J1" s="208"/>
      <c r="K1" s="11" t="s">
        <v>113</v>
      </c>
      <c r="L1" s="221" t="s">
        <v>91</v>
      </c>
      <c r="M1" s="221"/>
      <c r="N1" s="1" t="s">
        <v>93</v>
      </c>
      <c r="O1" s="18">
        <f>N22/U22</f>
        <v>2529.6923076923076</v>
      </c>
    </row>
    <row r="2" spans="9:15" ht="15.75">
      <c r="I2" s="1">
        <f>O22+O41</f>
        <v>109</v>
      </c>
      <c r="J2" s="1">
        <f>P22+P41</f>
        <v>99</v>
      </c>
      <c r="K2" s="1">
        <f>R22+R41</f>
        <v>30</v>
      </c>
      <c r="L2" s="216">
        <f>I2-J2</f>
        <v>10</v>
      </c>
      <c r="M2" s="216"/>
      <c r="N2" s="1" t="s">
        <v>159</v>
      </c>
      <c r="O2" s="6">
        <f>N7+N8+N10+N12+N14+N16+N18+N29+N31+N34+N36+N38+N40</f>
        <v>32432</v>
      </c>
    </row>
    <row r="4" spans="3:21" ht="15.75"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O4" s="212" t="s">
        <v>21</v>
      </c>
      <c r="P4" s="212"/>
      <c r="S4" s="2"/>
      <c r="T4" s="2"/>
      <c r="U4" s="2"/>
    </row>
    <row r="5" spans="2:21" ht="32.25" thickBot="1">
      <c r="B5" s="3" t="s">
        <v>18</v>
      </c>
      <c r="C5" s="8" t="s">
        <v>59</v>
      </c>
      <c r="D5" s="8" t="s">
        <v>60</v>
      </c>
      <c r="E5" s="8" t="s">
        <v>61</v>
      </c>
      <c r="F5" s="8" t="s">
        <v>188</v>
      </c>
      <c r="G5" s="8"/>
      <c r="H5" s="8" t="s">
        <v>62</v>
      </c>
      <c r="I5" s="8" t="s">
        <v>63</v>
      </c>
      <c r="J5" s="12" t="s">
        <v>99</v>
      </c>
      <c r="K5" s="74" t="s">
        <v>100</v>
      </c>
      <c r="L5" s="8" t="s">
        <v>79</v>
      </c>
      <c r="M5" s="8" t="s">
        <v>152</v>
      </c>
      <c r="N5" s="3" t="s">
        <v>23</v>
      </c>
      <c r="O5" s="3" t="s">
        <v>14</v>
      </c>
      <c r="P5" s="3" t="s">
        <v>22</v>
      </c>
      <c r="Q5" s="3" t="s">
        <v>24</v>
      </c>
      <c r="R5" s="10" t="s">
        <v>82</v>
      </c>
      <c r="S5" s="2" t="s">
        <v>130</v>
      </c>
      <c r="T5" s="2" t="s">
        <v>131</v>
      </c>
      <c r="U5" s="2" t="s">
        <v>132</v>
      </c>
    </row>
    <row r="6" spans="1:21" s="80" customFormat="1" ht="15.75">
      <c r="A6" s="79" t="s">
        <v>0</v>
      </c>
      <c r="B6" s="123" t="s">
        <v>176</v>
      </c>
      <c r="C6" s="125">
        <v>410</v>
      </c>
      <c r="D6" s="123">
        <v>409</v>
      </c>
      <c r="E6" s="123">
        <v>403</v>
      </c>
      <c r="F6" s="187">
        <v>435</v>
      </c>
      <c r="G6" s="123"/>
      <c r="H6" s="123"/>
      <c r="I6" s="123"/>
      <c r="J6" s="123"/>
      <c r="K6" s="187">
        <v>509</v>
      </c>
      <c r="L6" s="187">
        <v>441</v>
      </c>
      <c r="M6" s="126"/>
      <c r="N6" s="128">
        <f aca="true" t="shared" si="0" ref="N6:N18">SUM(C6:M6)</f>
        <v>2607</v>
      </c>
      <c r="O6" s="79">
        <v>5</v>
      </c>
      <c r="P6" s="79">
        <v>3</v>
      </c>
      <c r="Q6" s="82">
        <v>46</v>
      </c>
      <c r="R6" s="79">
        <v>2</v>
      </c>
      <c r="S6" s="83">
        <v>1</v>
      </c>
      <c r="T6" s="83"/>
      <c r="U6" s="83"/>
    </row>
    <row r="7" spans="1:21" s="114" customFormat="1" ht="15.75">
      <c r="A7" s="114" t="s">
        <v>1</v>
      </c>
      <c r="B7" s="119" t="s">
        <v>144</v>
      </c>
      <c r="D7" s="186">
        <v>403</v>
      </c>
      <c r="E7" s="119">
        <v>364</v>
      </c>
      <c r="F7" s="119">
        <v>392</v>
      </c>
      <c r="G7" s="119"/>
      <c r="H7" s="119"/>
      <c r="I7" s="119"/>
      <c r="J7" s="119"/>
      <c r="K7" s="119">
        <v>383</v>
      </c>
      <c r="L7" s="186">
        <v>399</v>
      </c>
      <c r="M7" s="119">
        <v>362</v>
      </c>
      <c r="N7" s="104">
        <f t="shared" si="0"/>
        <v>2303</v>
      </c>
      <c r="O7" s="114">
        <v>2</v>
      </c>
      <c r="P7" s="114">
        <v>6</v>
      </c>
      <c r="Q7" s="114">
        <v>-156</v>
      </c>
      <c r="R7" s="114">
        <v>0</v>
      </c>
      <c r="U7" s="114">
        <v>1</v>
      </c>
    </row>
    <row r="8" spans="1:21" s="114" customFormat="1" ht="15.75">
      <c r="A8" s="114" t="s">
        <v>2</v>
      </c>
      <c r="B8" s="114" t="s">
        <v>222</v>
      </c>
      <c r="C8" s="114">
        <v>425</v>
      </c>
      <c r="D8" s="119"/>
      <c r="E8" s="119">
        <v>378</v>
      </c>
      <c r="F8" s="186">
        <v>443</v>
      </c>
      <c r="G8" s="119"/>
      <c r="H8" s="119"/>
      <c r="I8" s="119"/>
      <c r="J8" s="119"/>
      <c r="K8" s="119">
        <v>436</v>
      </c>
      <c r="L8" s="186">
        <v>458</v>
      </c>
      <c r="M8" s="119">
        <v>402</v>
      </c>
      <c r="N8" s="104">
        <f t="shared" si="0"/>
        <v>2542</v>
      </c>
      <c r="O8" s="114">
        <v>2</v>
      </c>
      <c r="P8" s="114">
        <v>6</v>
      </c>
      <c r="Q8" s="115">
        <v>-45</v>
      </c>
      <c r="R8" s="114">
        <v>0</v>
      </c>
      <c r="U8" s="114">
        <v>1</v>
      </c>
    </row>
    <row r="9" spans="1:21" s="125" customFormat="1" ht="15.75">
      <c r="A9" s="125" t="s">
        <v>3</v>
      </c>
      <c r="B9" s="123" t="s">
        <v>175</v>
      </c>
      <c r="C9" s="125">
        <v>416</v>
      </c>
      <c r="D9" s="123">
        <v>403</v>
      </c>
      <c r="E9" s="123"/>
      <c r="F9" s="123">
        <v>424</v>
      </c>
      <c r="G9" s="123"/>
      <c r="H9" s="123"/>
      <c r="I9" s="123"/>
      <c r="J9" s="123"/>
      <c r="K9" s="187">
        <v>455</v>
      </c>
      <c r="L9" s="187">
        <v>440</v>
      </c>
      <c r="M9" s="123">
        <v>345</v>
      </c>
      <c r="N9" s="102">
        <f t="shared" si="0"/>
        <v>2483</v>
      </c>
      <c r="O9" s="125">
        <v>2</v>
      </c>
      <c r="P9" s="125">
        <v>6</v>
      </c>
      <c r="Q9" s="124">
        <v>-94</v>
      </c>
      <c r="R9" s="125">
        <v>0</v>
      </c>
      <c r="U9" s="125">
        <v>1</v>
      </c>
    </row>
    <row r="10" spans="1:21" s="114" customFormat="1" ht="15.75">
      <c r="A10" s="114" t="s">
        <v>4</v>
      </c>
      <c r="B10" s="114" t="s">
        <v>241</v>
      </c>
      <c r="C10" s="186">
        <v>433</v>
      </c>
      <c r="D10" s="119">
        <v>399</v>
      </c>
      <c r="E10" s="119">
        <v>412</v>
      </c>
      <c r="F10" s="119">
        <v>404</v>
      </c>
      <c r="G10" s="119"/>
      <c r="H10" s="119"/>
      <c r="I10" s="119"/>
      <c r="J10" s="119"/>
      <c r="K10" s="186">
        <v>450</v>
      </c>
      <c r="L10" s="119">
        <v>417</v>
      </c>
      <c r="M10" s="119"/>
      <c r="N10" s="104">
        <f t="shared" si="0"/>
        <v>2515</v>
      </c>
      <c r="O10" s="114">
        <v>2</v>
      </c>
      <c r="P10" s="114">
        <v>6</v>
      </c>
      <c r="Q10" s="115">
        <v>-123</v>
      </c>
      <c r="R10" s="114">
        <v>0</v>
      </c>
      <c r="U10" s="114">
        <v>1</v>
      </c>
    </row>
    <row r="11" spans="1:21" s="125" customFormat="1" ht="15.75">
      <c r="A11" s="125" t="s">
        <v>5</v>
      </c>
      <c r="B11" s="125" t="s">
        <v>19</v>
      </c>
      <c r="C11" s="125">
        <v>419</v>
      </c>
      <c r="D11" s="123"/>
      <c r="E11" s="123">
        <v>394</v>
      </c>
      <c r="F11" s="187">
        <v>441</v>
      </c>
      <c r="G11" s="123"/>
      <c r="H11" s="123">
        <v>220</v>
      </c>
      <c r="I11" s="123"/>
      <c r="J11" s="123"/>
      <c r="K11" s="187">
        <v>468</v>
      </c>
      <c r="L11" s="187">
        <v>465</v>
      </c>
      <c r="M11" s="123">
        <v>177</v>
      </c>
      <c r="N11" s="102">
        <f t="shared" si="0"/>
        <v>2584</v>
      </c>
      <c r="O11" s="125">
        <v>3</v>
      </c>
      <c r="P11" s="125">
        <v>5</v>
      </c>
      <c r="Q11" s="124">
        <v>-39</v>
      </c>
      <c r="R11" s="125">
        <v>0</v>
      </c>
      <c r="U11" s="125">
        <v>1</v>
      </c>
    </row>
    <row r="12" spans="1:21" s="114" customFormat="1" ht="15.75">
      <c r="A12" s="114" t="s">
        <v>6</v>
      </c>
      <c r="B12" s="119" t="s">
        <v>202</v>
      </c>
      <c r="C12" s="114">
        <v>398</v>
      </c>
      <c r="D12" s="88">
        <v>389</v>
      </c>
      <c r="E12" s="88"/>
      <c r="F12" s="189">
        <v>437</v>
      </c>
      <c r="G12" s="88"/>
      <c r="H12" s="189">
        <v>426</v>
      </c>
      <c r="I12" s="88"/>
      <c r="J12" s="88"/>
      <c r="K12" s="189">
        <v>446</v>
      </c>
      <c r="L12" s="189">
        <v>427</v>
      </c>
      <c r="M12" s="88"/>
      <c r="N12" s="104">
        <f t="shared" si="0"/>
        <v>2523</v>
      </c>
      <c r="O12" s="94">
        <v>6</v>
      </c>
      <c r="P12" s="94">
        <v>2</v>
      </c>
      <c r="Q12" s="94">
        <v>17</v>
      </c>
      <c r="R12" s="94">
        <v>2</v>
      </c>
      <c r="S12" s="94">
        <v>1</v>
      </c>
      <c r="T12" s="94"/>
      <c r="U12" s="94"/>
    </row>
    <row r="13" spans="1:19" s="125" customFormat="1" ht="15.75">
      <c r="A13" s="125" t="s">
        <v>7</v>
      </c>
      <c r="B13" s="125" t="s">
        <v>143</v>
      </c>
      <c r="C13" s="125">
        <v>397</v>
      </c>
      <c r="D13" s="123"/>
      <c r="E13" s="123">
        <v>400</v>
      </c>
      <c r="F13" s="187">
        <v>444</v>
      </c>
      <c r="G13" s="123"/>
      <c r="H13" s="187">
        <v>432</v>
      </c>
      <c r="I13" s="123"/>
      <c r="J13" s="123"/>
      <c r="K13" s="187">
        <v>466</v>
      </c>
      <c r="L13" s="187">
        <v>480</v>
      </c>
      <c r="M13" s="123"/>
      <c r="N13" s="102">
        <f t="shared" si="0"/>
        <v>2619</v>
      </c>
      <c r="O13" s="125">
        <v>6</v>
      </c>
      <c r="P13" s="125">
        <v>2</v>
      </c>
      <c r="Q13" s="124">
        <v>70</v>
      </c>
      <c r="R13" s="125">
        <v>2</v>
      </c>
      <c r="S13" s="125">
        <v>1</v>
      </c>
    </row>
    <row r="14" spans="1:19" s="114" customFormat="1" ht="15.75">
      <c r="A14" s="114" t="s">
        <v>8</v>
      </c>
      <c r="B14" s="119" t="s">
        <v>233</v>
      </c>
      <c r="D14" s="186">
        <v>417</v>
      </c>
      <c r="E14" s="119">
        <v>406</v>
      </c>
      <c r="F14" s="186">
        <v>434</v>
      </c>
      <c r="G14" s="119"/>
      <c r="H14" s="119">
        <v>395</v>
      </c>
      <c r="I14" s="119"/>
      <c r="J14" s="119"/>
      <c r="K14" s="186">
        <v>449</v>
      </c>
      <c r="L14" s="186">
        <v>426</v>
      </c>
      <c r="M14" s="119"/>
      <c r="N14" s="104">
        <f t="shared" si="0"/>
        <v>2527</v>
      </c>
      <c r="O14" s="114">
        <v>6</v>
      </c>
      <c r="P14" s="114">
        <v>2</v>
      </c>
      <c r="Q14" s="114">
        <v>126</v>
      </c>
      <c r="R14" s="114">
        <v>2</v>
      </c>
      <c r="S14" s="114">
        <v>1</v>
      </c>
    </row>
    <row r="15" spans="1:19" s="125" customFormat="1" ht="15.75">
      <c r="A15" s="125" t="s">
        <v>9</v>
      </c>
      <c r="B15" s="123" t="s">
        <v>16</v>
      </c>
      <c r="C15" s="125">
        <v>391</v>
      </c>
      <c r="D15" s="123">
        <v>393</v>
      </c>
      <c r="E15" s="187">
        <v>457</v>
      </c>
      <c r="F15" s="123">
        <v>399</v>
      </c>
      <c r="G15" s="123"/>
      <c r="H15" s="123"/>
      <c r="I15" s="123"/>
      <c r="J15" s="123"/>
      <c r="K15" s="187">
        <v>488</v>
      </c>
      <c r="L15" s="187">
        <v>414</v>
      </c>
      <c r="M15" s="123"/>
      <c r="N15" s="102">
        <f t="shared" si="0"/>
        <v>2542</v>
      </c>
      <c r="O15" s="125">
        <v>5</v>
      </c>
      <c r="P15" s="125">
        <v>3</v>
      </c>
      <c r="Q15" s="124">
        <v>21</v>
      </c>
      <c r="R15" s="125">
        <v>2</v>
      </c>
      <c r="S15" s="125">
        <v>1</v>
      </c>
    </row>
    <row r="16" spans="1:21" s="114" customFormat="1" ht="15.75">
      <c r="A16" s="114" t="s">
        <v>10</v>
      </c>
      <c r="B16" s="119" t="s">
        <v>244</v>
      </c>
      <c r="C16" s="114">
        <v>176</v>
      </c>
      <c r="D16" s="119">
        <v>177</v>
      </c>
      <c r="E16" s="186">
        <v>437</v>
      </c>
      <c r="F16" s="119">
        <v>354</v>
      </c>
      <c r="G16" s="119"/>
      <c r="H16" s="119">
        <v>436</v>
      </c>
      <c r="I16" s="119"/>
      <c r="J16" s="119"/>
      <c r="K16" s="186">
        <v>463</v>
      </c>
      <c r="L16" s="186">
        <v>443</v>
      </c>
      <c r="M16" s="119"/>
      <c r="N16" s="104">
        <f t="shared" si="0"/>
        <v>2486</v>
      </c>
      <c r="O16" s="115">
        <v>3</v>
      </c>
      <c r="P16" s="114">
        <v>5</v>
      </c>
      <c r="Q16" s="114">
        <v>-98</v>
      </c>
      <c r="R16" s="114">
        <v>0</v>
      </c>
      <c r="U16" s="114">
        <v>1</v>
      </c>
    </row>
    <row r="17" spans="1:19" s="125" customFormat="1" ht="15.75">
      <c r="A17" s="125" t="s">
        <v>11</v>
      </c>
      <c r="B17" s="125" t="s">
        <v>13</v>
      </c>
      <c r="C17" s="125">
        <v>401</v>
      </c>
      <c r="D17" s="123"/>
      <c r="E17" s="123"/>
      <c r="F17" s="187">
        <v>455</v>
      </c>
      <c r="G17" s="123"/>
      <c r="H17" s="187">
        <v>436</v>
      </c>
      <c r="I17" s="123">
        <v>408</v>
      </c>
      <c r="J17" s="123"/>
      <c r="K17" s="187">
        <v>464</v>
      </c>
      <c r="L17" s="123">
        <v>418</v>
      </c>
      <c r="M17" s="123"/>
      <c r="N17" s="102">
        <f t="shared" si="0"/>
        <v>2582</v>
      </c>
      <c r="O17" s="125">
        <v>5</v>
      </c>
      <c r="P17" s="125">
        <v>3</v>
      </c>
      <c r="Q17" s="125">
        <v>27</v>
      </c>
      <c r="R17" s="125">
        <v>2</v>
      </c>
      <c r="S17" s="125">
        <v>1</v>
      </c>
    </row>
    <row r="18" spans="1:21" s="114" customFormat="1" ht="16.5" thickBot="1">
      <c r="A18" s="114" t="s">
        <v>12</v>
      </c>
      <c r="B18" s="119" t="s">
        <v>15</v>
      </c>
      <c r="C18" s="160">
        <v>404</v>
      </c>
      <c r="D18" s="138"/>
      <c r="E18" s="194">
        <v>412</v>
      </c>
      <c r="F18" s="194">
        <v>451</v>
      </c>
      <c r="G18" s="138"/>
      <c r="H18" s="194">
        <v>432</v>
      </c>
      <c r="I18" s="138"/>
      <c r="J18" s="138"/>
      <c r="K18" s="194">
        <v>463</v>
      </c>
      <c r="L18" s="138">
        <v>411</v>
      </c>
      <c r="M18" s="138"/>
      <c r="N18" s="184">
        <f t="shared" si="0"/>
        <v>2573</v>
      </c>
      <c r="O18" s="160">
        <v>6</v>
      </c>
      <c r="P18" s="160">
        <v>2</v>
      </c>
      <c r="Q18" s="160">
        <v>196</v>
      </c>
      <c r="R18" s="160">
        <v>2</v>
      </c>
      <c r="S18" s="160">
        <v>1</v>
      </c>
      <c r="T18" s="160"/>
      <c r="U18" s="160"/>
    </row>
    <row r="19" spans="3:21" ht="16.5" thickTop="1">
      <c r="C19" s="6">
        <f>SUM(C6:C18)-C16</f>
        <v>4094</v>
      </c>
      <c r="D19" s="6">
        <f>SUM(D6:D18)-D16</f>
        <v>2813</v>
      </c>
      <c r="E19" s="6">
        <f aca="true" t="shared" si="1" ref="E19:L19">SUM(E6:E18)</f>
        <v>4063</v>
      </c>
      <c r="F19" s="6">
        <f>SUM(F6:F18)</f>
        <v>5513</v>
      </c>
      <c r="G19" s="6"/>
      <c r="H19" s="6">
        <f>SUM(H6:H18)-H11</f>
        <v>2557</v>
      </c>
      <c r="I19" s="6">
        <f t="shared" si="1"/>
        <v>408</v>
      </c>
      <c r="J19" s="6">
        <f t="shared" si="1"/>
        <v>0</v>
      </c>
      <c r="K19" s="6">
        <f t="shared" si="1"/>
        <v>5940</v>
      </c>
      <c r="L19" s="6">
        <f t="shared" si="1"/>
        <v>5639</v>
      </c>
      <c r="M19" s="6">
        <f>SUM(M6:M18)-M11</f>
        <v>1109</v>
      </c>
      <c r="S19" s="2">
        <f>SUM(S6:S18)</f>
        <v>7</v>
      </c>
      <c r="T19" s="2">
        <f>SUM(T6:T18)</f>
        <v>0</v>
      </c>
      <c r="U19" s="2">
        <f>SUM(U6:U18)</f>
        <v>6</v>
      </c>
    </row>
    <row r="20" spans="2:13" ht="15.75">
      <c r="B20" s="1" t="s">
        <v>156</v>
      </c>
      <c r="C20" s="6">
        <f>COUNT(C6:C18)-COUNT(C16)</f>
        <v>10</v>
      </c>
      <c r="D20" s="6">
        <f>COUNT(D6:D18)-COUNT(D16)</f>
        <v>7</v>
      </c>
      <c r="E20" s="6">
        <f aca="true" t="shared" si="2" ref="E20:L20">COUNT(E6:E18)</f>
        <v>10</v>
      </c>
      <c r="F20" s="6">
        <f>COUNT(F6:F18)</f>
        <v>13</v>
      </c>
      <c r="G20" s="6"/>
      <c r="H20" s="6">
        <f>COUNT(H6:H18)-COUNT(H11)</f>
        <v>6</v>
      </c>
      <c r="I20" s="6">
        <f t="shared" si="2"/>
        <v>1</v>
      </c>
      <c r="J20" s="6">
        <f t="shared" si="2"/>
        <v>0</v>
      </c>
      <c r="K20" s="6">
        <f t="shared" si="2"/>
        <v>13</v>
      </c>
      <c r="L20" s="6">
        <f t="shared" si="2"/>
        <v>13</v>
      </c>
      <c r="M20" s="6">
        <f>COUNT(M6:M18)-COUNT(M11)</f>
        <v>3</v>
      </c>
    </row>
    <row r="21" spans="2:21" ht="31.5">
      <c r="B21" s="11" t="s">
        <v>92</v>
      </c>
      <c r="C21" s="16">
        <f>C19/C20</f>
        <v>409.4</v>
      </c>
      <c r="D21" s="16">
        <f aca="true" t="shared" si="3" ref="D21:M21">D19/D20</f>
        <v>401.85714285714283</v>
      </c>
      <c r="E21" s="16">
        <f t="shared" si="3"/>
        <v>406.3</v>
      </c>
      <c r="F21" s="16">
        <f>F19/F20</f>
        <v>424.0769230769231</v>
      </c>
      <c r="G21" s="16"/>
      <c r="H21" s="16">
        <f t="shared" si="3"/>
        <v>426.1666666666667</v>
      </c>
      <c r="I21" s="16">
        <f t="shared" si="3"/>
        <v>408</v>
      </c>
      <c r="J21" s="16" t="e">
        <f t="shared" si="3"/>
        <v>#DIV/0!</v>
      </c>
      <c r="K21" s="16">
        <f t="shared" si="3"/>
        <v>456.9230769230769</v>
      </c>
      <c r="L21" s="16">
        <f t="shared" si="3"/>
        <v>433.7692307692308</v>
      </c>
      <c r="M21" s="16">
        <f t="shared" si="3"/>
        <v>369.6666666666667</v>
      </c>
      <c r="N21" s="3" t="s">
        <v>23</v>
      </c>
      <c r="O21" s="212" t="s">
        <v>83</v>
      </c>
      <c r="P21" s="212"/>
      <c r="Q21" s="3" t="s">
        <v>24</v>
      </c>
      <c r="R21" s="10" t="s">
        <v>84</v>
      </c>
      <c r="T21" s="40" t="s">
        <v>91</v>
      </c>
      <c r="U21" s="40" t="s">
        <v>153</v>
      </c>
    </row>
    <row r="22" spans="14:21" ht="15.75">
      <c r="N22" s="6">
        <f>SUM(N6:N18)</f>
        <v>32886</v>
      </c>
      <c r="O22" s="1">
        <f>SUM(O6:O18)</f>
        <v>53</v>
      </c>
      <c r="P22" s="1">
        <f>SUM(P6:P18)</f>
        <v>51</v>
      </c>
      <c r="Q22" s="1">
        <f>SUM(Q6:Q18)</f>
        <v>-52</v>
      </c>
      <c r="R22" s="1">
        <f>SUM(R6:R18)</f>
        <v>14</v>
      </c>
      <c r="T22" s="2">
        <f>O22-P22</f>
        <v>2</v>
      </c>
      <c r="U22" s="2">
        <f>SUM(S19:U19)</f>
        <v>13</v>
      </c>
    </row>
    <row r="23" ht="15.75">
      <c r="H23" s="14"/>
    </row>
    <row r="24" spans="3:11" ht="15.75">
      <c r="C24" s="217" t="s">
        <v>28</v>
      </c>
      <c r="D24" s="217"/>
      <c r="E24" s="214" t="s">
        <v>97</v>
      </c>
      <c r="F24" s="214"/>
      <c r="G24" s="214"/>
      <c r="H24" s="214"/>
      <c r="J24" s="215" t="s">
        <v>98</v>
      </c>
      <c r="K24" s="215"/>
    </row>
    <row r="25" spans="1:21" ht="16.5" thickBot="1">
      <c r="A25" s="39"/>
      <c r="B25" s="39"/>
      <c r="C25" s="62"/>
      <c r="D25" s="39"/>
      <c r="E25" s="63"/>
      <c r="F25" s="63"/>
      <c r="G25" s="63"/>
      <c r="H25" s="63"/>
      <c r="I25" s="39"/>
      <c r="J25" s="64"/>
      <c r="K25" s="64"/>
      <c r="L25" s="39"/>
      <c r="M25" s="39"/>
      <c r="N25" s="39"/>
      <c r="O25" s="39"/>
      <c r="P25" s="39"/>
      <c r="Q25" s="39"/>
      <c r="R25" s="39"/>
      <c r="S25" s="61"/>
      <c r="T25" s="61"/>
      <c r="U25" s="61"/>
    </row>
    <row r="27" spans="2:21" ht="32.25" thickBot="1">
      <c r="B27" s="3" t="s">
        <v>18</v>
      </c>
      <c r="C27" s="8" t="s">
        <v>59</v>
      </c>
      <c r="D27" s="8" t="s">
        <v>60</v>
      </c>
      <c r="E27" s="8" t="s">
        <v>61</v>
      </c>
      <c r="F27" s="8" t="s">
        <v>188</v>
      </c>
      <c r="G27" s="8" t="s">
        <v>260</v>
      </c>
      <c r="H27" s="8" t="s">
        <v>62</v>
      </c>
      <c r="I27" s="8" t="s">
        <v>63</v>
      </c>
      <c r="J27" s="12" t="s">
        <v>99</v>
      </c>
      <c r="K27" s="74" t="s">
        <v>100</v>
      </c>
      <c r="L27" s="8" t="s">
        <v>79</v>
      </c>
      <c r="M27" s="8" t="s">
        <v>152</v>
      </c>
      <c r="N27" s="3" t="s">
        <v>23</v>
      </c>
      <c r="O27" s="3" t="s">
        <v>14</v>
      </c>
      <c r="P27" s="3" t="s">
        <v>22</v>
      </c>
      <c r="Q27" s="3" t="s">
        <v>24</v>
      </c>
      <c r="R27" s="10" t="s">
        <v>82</v>
      </c>
      <c r="S27" s="2" t="s">
        <v>130</v>
      </c>
      <c r="T27" s="2" t="s">
        <v>131</v>
      </c>
      <c r="U27" s="2" t="s">
        <v>132</v>
      </c>
    </row>
    <row r="28" spans="1:19" s="80" customFormat="1" ht="15.75">
      <c r="A28" s="79" t="s">
        <v>228</v>
      </c>
      <c r="B28" s="123" t="s">
        <v>202</v>
      </c>
      <c r="C28" s="125">
        <v>411</v>
      </c>
      <c r="D28" s="187">
        <v>449</v>
      </c>
      <c r="E28" s="123"/>
      <c r="F28" s="187">
        <v>457</v>
      </c>
      <c r="G28" s="123"/>
      <c r="H28" s="123">
        <v>419</v>
      </c>
      <c r="I28" s="123"/>
      <c r="J28" s="123"/>
      <c r="K28" s="187">
        <v>510</v>
      </c>
      <c r="L28" s="187">
        <v>449</v>
      </c>
      <c r="M28" s="123"/>
      <c r="N28" s="128">
        <f aca="true" t="shared" si="4" ref="N28:N40">SUM(C28:M28)</f>
        <v>2695</v>
      </c>
      <c r="O28" s="79">
        <v>6</v>
      </c>
      <c r="P28" s="79">
        <v>2</v>
      </c>
      <c r="Q28" s="79">
        <v>235</v>
      </c>
      <c r="R28" s="79">
        <v>2</v>
      </c>
      <c r="S28" s="80">
        <v>1</v>
      </c>
    </row>
    <row r="29" spans="1:21" s="87" customFormat="1" ht="15.75">
      <c r="A29" s="118" t="s">
        <v>229</v>
      </c>
      <c r="B29" s="119" t="s">
        <v>19</v>
      </c>
      <c r="C29" s="114">
        <v>406</v>
      </c>
      <c r="D29" s="119"/>
      <c r="E29" s="119">
        <v>379</v>
      </c>
      <c r="F29" s="119"/>
      <c r="G29" s="119">
        <v>350</v>
      </c>
      <c r="H29" s="186">
        <v>415</v>
      </c>
      <c r="I29" s="119"/>
      <c r="J29" s="119"/>
      <c r="K29" s="119">
        <v>403</v>
      </c>
      <c r="L29" s="186">
        <v>429</v>
      </c>
      <c r="M29" s="119"/>
      <c r="N29" s="103">
        <f t="shared" si="4"/>
        <v>2382</v>
      </c>
      <c r="O29" s="118">
        <v>2</v>
      </c>
      <c r="P29" s="118">
        <v>6</v>
      </c>
      <c r="Q29" s="118">
        <v>-161</v>
      </c>
      <c r="R29" s="118">
        <v>0</v>
      </c>
      <c r="U29" s="87">
        <v>1</v>
      </c>
    </row>
    <row r="30" spans="1:19" s="80" customFormat="1" ht="15.75">
      <c r="A30" s="79" t="s">
        <v>214</v>
      </c>
      <c r="B30" s="123" t="s">
        <v>258</v>
      </c>
      <c r="C30" s="187">
        <v>419</v>
      </c>
      <c r="D30" s="123"/>
      <c r="E30" s="187">
        <v>437</v>
      </c>
      <c r="F30" s="123">
        <v>398</v>
      </c>
      <c r="G30" s="123"/>
      <c r="H30" s="123">
        <v>387</v>
      </c>
      <c r="I30" s="123"/>
      <c r="J30" s="123"/>
      <c r="K30" s="187">
        <v>444</v>
      </c>
      <c r="L30" s="187">
        <v>452</v>
      </c>
      <c r="M30" s="123"/>
      <c r="N30" s="128">
        <f t="shared" si="4"/>
        <v>2537</v>
      </c>
      <c r="O30" s="79">
        <v>6</v>
      </c>
      <c r="P30" s="79">
        <v>2</v>
      </c>
      <c r="Q30" s="79">
        <v>34</v>
      </c>
      <c r="R30" s="79">
        <v>2</v>
      </c>
      <c r="S30" s="80">
        <v>1</v>
      </c>
    </row>
    <row r="31" spans="1:19" s="87" customFormat="1" ht="15.75">
      <c r="A31" s="118" t="s">
        <v>215</v>
      </c>
      <c r="B31" s="119" t="s">
        <v>175</v>
      </c>
      <c r="C31" s="114">
        <v>422</v>
      </c>
      <c r="D31" s="119"/>
      <c r="E31" s="186">
        <v>442</v>
      </c>
      <c r="F31" s="119">
        <v>396</v>
      </c>
      <c r="G31" s="119"/>
      <c r="H31" s="186">
        <v>443</v>
      </c>
      <c r="I31" s="119"/>
      <c r="J31" s="119"/>
      <c r="K31" s="186">
        <v>454</v>
      </c>
      <c r="L31" s="186">
        <v>449</v>
      </c>
      <c r="M31" s="119"/>
      <c r="N31" s="103">
        <f t="shared" si="4"/>
        <v>2606</v>
      </c>
      <c r="O31" s="118">
        <v>5</v>
      </c>
      <c r="P31" s="118">
        <v>3</v>
      </c>
      <c r="Q31" s="118">
        <v>0</v>
      </c>
      <c r="R31" s="118">
        <v>2</v>
      </c>
      <c r="S31" s="87">
        <v>1</v>
      </c>
    </row>
    <row r="32" spans="1:21" s="80" customFormat="1" ht="15.75">
      <c r="A32" s="79" t="s">
        <v>114</v>
      </c>
      <c r="B32" s="125" t="s">
        <v>222</v>
      </c>
      <c r="C32" s="187">
        <v>446</v>
      </c>
      <c r="D32" s="123"/>
      <c r="E32" s="123">
        <v>416</v>
      </c>
      <c r="F32" s="187">
        <v>482</v>
      </c>
      <c r="G32" s="123"/>
      <c r="H32" s="123">
        <v>360</v>
      </c>
      <c r="I32" s="123"/>
      <c r="J32" s="123"/>
      <c r="K32" s="187">
        <v>477</v>
      </c>
      <c r="L32" s="123">
        <v>439</v>
      </c>
      <c r="M32" s="123"/>
      <c r="N32" s="128">
        <f>SUM(C32:M32)</f>
        <v>2620</v>
      </c>
      <c r="O32" s="79">
        <v>3</v>
      </c>
      <c r="P32" s="79">
        <v>5</v>
      </c>
      <c r="Q32" s="79">
        <v>-38</v>
      </c>
      <c r="R32" s="79">
        <v>0</v>
      </c>
      <c r="U32" s="80">
        <v>1</v>
      </c>
    </row>
    <row r="33" spans="1:21" s="80" customFormat="1" ht="15.75">
      <c r="A33" s="79" t="s">
        <v>115</v>
      </c>
      <c r="B33" s="123" t="s">
        <v>144</v>
      </c>
      <c r="C33" s="123">
        <v>431</v>
      </c>
      <c r="D33" s="123">
        <v>159</v>
      </c>
      <c r="E33" s="123">
        <v>400</v>
      </c>
      <c r="F33" s="187">
        <v>447</v>
      </c>
      <c r="G33" s="123"/>
      <c r="H33" s="123">
        <v>210</v>
      </c>
      <c r="I33" s="123"/>
      <c r="J33" s="123"/>
      <c r="K33" s="187">
        <v>514</v>
      </c>
      <c r="L33" s="123">
        <v>419</v>
      </c>
      <c r="M33" s="123"/>
      <c r="N33" s="128">
        <f t="shared" si="4"/>
        <v>2580</v>
      </c>
      <c r="O33" s="79">
        <v>2</v>
      </c>
      <c r="P33" s="79">
        <v>6</v>
      </c>
      <c r="Q33" s="79">
        <v>-52</v>
      </c>
      <c r="R33" s="79">
        <v>0</v>
      </c>
      <c r="U33" s="80">
        <v>1</v>
      </c>
    </row>
    <row r="34" spans="1:19" s="87" customFormat="1" ht="15.75">
      <c r="A34" s="118" t="s">
        <v>116</v>
      </c>
      <c r="B34" s="119" t="s">
        <v>17</v>
      </c>
      <c r="C34" s="186">
        <v>425</v>
      </c>
      <c r="D34" s="119">
        <v>379</v>
      </c>
      <c r="E34" s="119">
        <v>407</v>
      </c>
      <c r="F34" s="186">
        <v>422</v>
      </c>
      <c r="G34" s="119"/>
      <c r="H34" s="119"/>
      <c r="I34" s="119"/>
      <c r="J34" s="119"/>
      <c r="K34" s="186">
        <v>501</v>
      </c>
      <c r="L34" s="186">
        <v>429</v>
      </c>
      <c r="M34" s="119"/>
      <c r="N34" s="103">
        <f t="shared" si="4"/>
        <v>2563</v>
      </c>
      <c r="O34" s="118">
        <v>6</v>
      </c>
      <c r="P34" s="118">
        <v>2</v>
      </c>
      <c r="Q34" s="118">
        <v>128</v>
      </c>
      <c r="R34" s="118">
        <v>2</v>
      </c>
      <c r="S34" s="87">
        <v>1</v>
      </c>
    </row>
    <row r="35" spans="1:19" s="80" customFormat="1" ht="15.75">
      <c r="A35" s="79" t="s">
        <v>117</v>
      </c>
      <c r="B35" s="123" t="s">
        <v>15</v>
      </c>
      <c r="C35" s="187">
        <v>428</v>
      </c>
      <c r="D35" s="123">
        <v>393</v>
      </c>
      <c r="E35" s="187">
        <v>446</v>
      </c>
      <c r="F35" s="123"/>
      <c r="G35" s="123"/>
      <c r="H35" s="123"/>
      <c r="I35" s="123">
        <v>366</v>
      </c>
      <c r="J35" s="123"/>
      <c r="K35" s="187">
        <v>462</v>
      </c>
      <c r="L35" s="187">
        <v>473</v>
      </c>
      <c r="M35" s="123"/>
      <c r="N35" s="128">
        <f t="shared" si="4"/>
        <v>2568</v>
      </c>
      <c r="O35" s="79">
        <v>6</v>
      </c>
      <c r="P35" s="79">
        <v>2</v>
      </c>
      <c r="Q35" s="79">
        <v>180</v>
      </c>
      <c r="R35" s="79">
        <v>2</v>
      </c>
      <c r="S35" s="80">
        <v>1</v>
      </c>
    </row>
    <row r="36" spans="1:19" s="87" customFormat="1" ht="15.75">
      <c r="A36" s="118" t="s">
        <v>118</v>
      </c>
      <c r="B36" s="114" t="s">
        <v>13</v>
      </c>
      <c r="C36" s="114">
        <v>387</v>
      </c>
      <c r="D36" s="119">
        <v>366</v>
      </c>
      <c r="E36" s="119">
        <v>364</v>
      </c>
      <c r="F36" s="186">
        <v>427</v>
      </c>
      <c r="G36" s="119"/>
      <c r="H36" s="119"/>
      <c r="I36" s="119"/>
      <c r="J36" s="119"/>
      <c r="K36" s="186">
        <v>466</v>
      </c>
      <c r="L36" s="186">
        <v>459</v>
      </c>
      <c r="M36" s="119"/>
      <c r="N36" s="103">
        <f>SUM(C36:M36)</f>
        <v>2469</v>
      </c>
      <c r="O36" s="118">
        <v>5</v>
      </c>
      <c r="P36" s="118">
        <v>3</v>
      </c>
      <c r="Q36" s="118">
        <v>13</v>
      </c>
      <c r="R36" s="118">
        <v>2</v>
      </c>
      <c r="S36" s="87">
        <v>1</v>
      </c>
    </row>
    <row r="37" spans="1:19" s="80" customFormat="1" ht="15.75">
      <c r="A37" s="79" t="s">
        <v>119</v>
      </c>
      <c r="B37" s="123" t="s">
        <v>244</v>
      </c>
      <c r="C37" s="187">
        <v>434</v>
      </c>
      <c r="D37" s="123">
        <v>376</v>
      </c>
      <c r="E37" s="123">
        <v>372</v>
      </c>
      <c r="F37" s="187">
        <v>458</v>
      </c>
      <c r="G37" s="123"/>
      <c r="H37" s="123"/>
      <c r="I37" s="123"/>
      <c r="J37" s="123"/>
      <c r="K37" s="187">
        <v>501</v>
      </c>
      <c r="L37" s="123">
        <v>427</v>
      </c>
      <c r="M37" s="123"/>
      <c r="N37" s="128">
        <f t="shared" si="4"/>
        <v>2568</v>
      </c>
      <c r="O37" s="79">
        <v>5</v>
      </c>
      <c r="P37" s="79">
        <v>3</v>
      </c>
      <c r="Q37" s="79">
        <v>115</v>
      </c>
      <c r="R37" s="79">
        <v>2</v>
      </c>
      <c r="S37" s="80">
        <v>1</v>
      </c>
    </row>
    <row r="38" spans="1:21" s="87" customFormat="1" ht="15.75">
      <c r="A38" s="118" t="s">
        <v>120</v>
      </c>
      <c r="B38" s="119" t="s">
        <v>16</v>
      </c>
      <c r="C38" s="114">
        <v>413</v>
      </c>
      <c r="D38" s="119"/>
      <c r="E38" s="119"/>
      <c r="F38" s="186">
        <v>440</v>
      </c>
      <c r="G38" s="119">
        <v>349</v>
      </c>
      <c r="H38" s="119"/>
      <c r="I38" s="119"/>
      <c r="J38" s="119">
        <v>385</v>
      </c>
      <c r="K38" s="186">
        <v>439</v>
      </c>
      <c r="L38" s="119">
        <v>423</v>
      </c>
      <c r="M38" s="119"/>
      <c r="N38" s="103">
        <f t="shared" si="4"/>
        <v>2449</v>
      </c>
      <c r="O38" s="118">
        <v>2</v>
      </c>
      <c r="P38" s="118">
        <v>6</v>
      </c>
      <c r="Q38" s="118">
        <v>-146</v>
      </c>
      <c r="R38" s="118">
        <v>0</v>
      </c>
      <c r="U38" s="87">
        <v>1</v>
      </c>
    </row>
    <row r="39" spans="1:19" s="80" customFormat="1" ht="15.75">
      <c r="A39" s="79" t="s">
        <v>121</v>
      </c>
      <c r="B39" s="123" t="s">
        <v>233</v>
      </c>
      <c r="C39" s="187">
        <v>437</v>
      </c>
      <c r="D39" s="187">
        <v>410</v>
      </c>
      <c r="E39" s="123"/>
      <c r="F39" s="123">
        <v>403</v>
      </c>
      <c r="G39" s="123">
        <v>399</v>
      </c>
      <c r="H39" s="123"/>
      <c r="I39" s="123"/>
      <c r="J39" s="123">
        <v>344</v>
      </c>
      <c r="K39" s="187">
        <v>457</v>
      </c>
      <c r="L39" s="123"/>
      <c r="M39" s="123"/>
      <c r="N39" s="128">
        <f t="shared" si="4"/>
        <v>2450</v>
      </c>
      <c r="O39" s="79">
        <v>5</v>
      </c>
      <c r="P39" s="79">
        <v>3</v>
      </c>
      <c r="Q39" s="79">
        <v>71</v>
      </c>
      <c r="R39" s="79">
        <v>2</v>
      </c>
      <c r="S39" s="80">
        <v>1</v>
      </c>
    </row>
    <row r="40" spans="1:21" s="87" customFormat="1" ht="16.5" thickBot="1">
      <c r="A40" s="118" t="s">
        <v>122</v>
      </c>
      <c r="B40" s="119" t="s">
        <v>143</v>
      </c>
      <c r="C40" s="194">
        <v>437</v>
      </c>
      <c r="D40" s="138">
        <v>387</v>
      </c>
      <c r="E40" s="138"/>
      <c r="F40" s="194">
        <v>435</v>
      </c>
      <c r="G40" s="138">
        <v>333</v>
      </c>
      <c r="H40" s="138"/>
      <c r="I40" s="138"/>
      <c r="J40" s="138"/>
      <c r="K40" s="194">
        <v>488</v>
      </c>
      <c r="L40" s="138">
        <v>414</v>
      </c>
      <c r="M40" s="137"/>
      <c r="N40" s="103">
        <f t="shared" si="4"/>
        <v>2494</v>
      </c>
      <c r="O40" s="118">
        <v>3</v>
      </c>
      <c r="P40" s="118">
        <v>5</v>
      </c>
      <c r="Q40" s="118">
        <v>-26</v>
      </c>
      <c r="R40" s="118">
        <v>0</v>
      </c>
      <c r="U40" s="87">
        <v>1</v>
      </c>
    </row>
    <row r="41" spans="3:21" ht="16.5" thickTop="1">
      <c r="C41" s="35">
        <f>SUM(C28:C40)</f>
        <v>5496</v>
      </c>
      <c r="D41" s="35">
        <f>SUM(D28:D40)-D33</f>
        <v>2760</v>
      </c>
      <c r="E41" s="35">
        <f aca="true" t="shared" si="5" ref="E41:M41">SUM(E28:E40)</f>
        <v>3663</v>
      </c>
      <c r="F41" s="35">
        <f t="shared" si="5"/>
        <v>4765</v>
      </c>
      <c r="G41" s="35">
        <f>SUM(G28:G40)</f>
        <v>1431</v>
      </c>
      <c r="H41" s="35">
        <f>SUM(H28:H40)-H33</f>
        <v>2024</v>
      </c>
      <c r="I41" s="35">
        <f t="shared" si="5"/>
        <v>366</v>
      </c>
      <c r="J41" s="35">
        <f t="shared" si="5"/>
        <v>729</v>
      </c>
      <c r="K41" s="35">
        <f t="shared" si="5"/>
        <v>6116</v>
      </c>
      <c r="L41" s="35">
        <f t="shared" si="5"/>
        <v>5262</v>
      </c>
      <c r="M41" s="35">
        <f t="shared" si="5"/>
        <v>0</v>
      </c>
      <c r="O41" s="1">
        <f>SUM(O28:O40)</f>
        <v>56</v>
      </c>
      <c r="P41" s="1">
        <f>SUM(P28:P40)</f>
        <v>48</v>
      </c>
      <c r="Q41" s="1">
        <f>SUM(Q28:Q40)</f>
        <v>353</v>
      </c>
      <c r="R41" s="1">
        <f>SUM(R28:R40)</f>
        <v>16</v>
      </c>
      <c r="S41" s="1">
        <f>SUM(S28:S40)+S19</f>
        <v>15</v>
      </c>
      <c r="T41" s="1">
        <f>SUM(T28:T40)+T19</f>
        <v>0</v>
      </c>
      <c r="U41" s="1">
        <f>SUM(U28:U40)+U19</f>
        <v>11</v>
      </c>
    </row>
    <row r="42" spans="2:13" ht="15.75">
      <c r="B42" s="36" t="s">
        <v>170</v>
      </c>
      <c r="C42" s="1">
        <f>COUNT(C28:C40)</f>
        <v>13</v>
      </c>
      <c r="D42" s="1">
        <f>COUNT(D28:D40)-COUNT(D33)</f>
        <v>7</v>
      </c>
      <c r="E42" s="1">
        <f aca="true" t="shared" si="6" ref="E42:M42">COUNT(E28:E40)</f>
        <v>9</v>
      </c>
      <c r="F42" s="1">
        <f t="shared" si="6"/>
        <v>11</v>
      </c>
      <c r="G42" s="1">
        <f>COUNT(G28:G40)</f>
        <v>4</v>
      </c>
      <c r="H42" s="1">
        <f>COUNT(H28:H40)-COUNT(H33)</f>
        <v>5</v>
      </c>
      <c r="I42" s="1">
        <f t="shared" si="6"/>
        <v>1</v>
      </c>
      <c r="J42" s="1">
        <f t="shared" si="6"/>
        <v>2</v>
      </c>
      <c r="K42" s="1">
        <f t="shared" si="6"/>
        <v>13</v>
      </c>
      <c r="L42" s="1">
        <f t="shared" si="6"/>
        <v>12</v>
      </c>
      <c r="M42" s="1">
        <f t="shared" si="6"/>
        <v>0</v>
      </c>
    </row>
    <row r="43" spans="2:21" ht="31.5">
      <c r="B43" s="11" t="s">
        <v>92</v>
      </c>
      <c r="C43" s="16">
        <f>C41/C42</f>
        <v>422.7692307692308</v>
      </c>
      <c r="D43" s="16">
        <f aca="true" t="shared" si="7" ref="D43:M43">D41/D42</f>
        <v>394.2857142857143</v>
      </c>
      <c r="E43" s="16">
        <f t="shared" si="7"/>
        <v>407</v>
      </c>
      <c r="F43" s="16">
        <f t="shared" si="7"/>
        <v>433.1818181818182</v>
      </c>
      <c r="G43" s="16">
        <f>G41/G42</f>
        <v>357.75</v>
      </c>
      <c r="H43" s="16">
        <f t="shared" si="7"/>
        <v>404.8</v>
      </c>
      <c r="I43" s="16">
        <f t="shared" si="7"/>
        <v>366</v>
      </c>
      <c r="J43" s="16">
        <f t="shared" si="7"/>
        <v>364.5</v>
      </c>
      <c r="K43" s="16">
        <f t="shared" si="7"/>
        <v>470.46153846153845</v>
      </c>
      <c r="L43" s="16">
        <f t="shared" si="7"/>
        <v>438.5</v>
      </c>
      <c r="M43" s="16" t="e">
        <f t="shared" si="7"/>
        <v>#DIV/0!</v>
      </c>
      <c r="N43" s="3" t="s">
        <v>23</v>
      </c>
      <c r="O43" s="212" t="s">
        <v>83</v>
      </c>
      <c r="P43" s="212"/>
      <c r="Q43" s="3" t="s">
        <v>24</v>
      </c>
      <c r="R43" s="10" t="s">
        <v>84</v>
      </c>
      <c r="T43" s="40" t="s">
        <v>91</v>
      </c>
      <c r="U43" s="40" t="s">
        <v>153</v>
      </c>
    </row>
    <row r="44" spans="14:21" ht="15.75">
      <c r="N44" s="6">
        <f>SUM(N28:N40)+N22</f>
        <v>65867</v>
      </c>
      <c r="O44" s="6">
        <f>SUM(O28:O40)+O22</f>
        <v>109</v>
      </c>
      <c r="P44" s="6">
        <f>SUM(P28:P40)+P22</f>
        <v>99</v>
      </c>
      <c r="Q44" s="6">
        <f>SUM(Q28:Q40)+Q22</f>
        <v>301</v>
      </c>
      <c r="R44" s="6">
        <f>SUM(R28:R40)+R22</f>
        <v>30</v>
      </c>
      <c r="T44" s="2">
        <f>O44-P44</f>
        <v>10</v>
      </c>
      <c r="U44" s="2">
        <f>SUM(S41:U41)</f>
        <v>26</v>
      </c>
    </row>
    <row r="46" spans="14:15" ht="15.75">
      <c r="N46" s="1" t="s">
        <v>93</v>
      </c>
      <c r="O46" s="18">
        <f>N44/U44</f>
        <v>2533.346153846154</v>
      </c>
    </row>
  </sheetData>
  <sheetProtection/>
  <mergeCells count="11">
    <mergeCell ref="O43:P43"/>
    <mergeCell ref="C4:M4"/>
    <mergeCell ref="O4:P4"/>
    <mergeCell ref="O21:P21"/>
    <mergeCell ref="E24:H24"/>
    <mergeCell ref="J24:K24"/>
    <mergeCell ref="C24:D24"/>
    <mergeCell ref="D1:E1"/>
    <mergeCell ref="L2:M2"/>
    <mergeCell ref="I1:J1"/>
    <mergeCell ref="L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46"/>
  <sheetViews>
    <sheetView zoomScale="90" zoomScaleNormal="90" zoomScalePageLayoutView="0" workbookViewId="0" topLeftCell="B19">
      <selection activeCell="L40" sqref="L40"/>
    </sheetView>
  </sheetViews>
  <sheetFormatPr defaultColWidth="9.00390625" defaultRowHeight="12.75"/>
  <cols>
    <col min="1" max="1" width="12.375" style="1" customWidth="1"/>
    <col min="2" max="2" width="21.00390625" style="1" bestFit="1" customWidth="1"/>
    <col min="3" max="3" width="8.00390625" style="1" customWidth="1"/>
    <col min="4" max="4" width="9.625" style="1" customWidth="1"/>
    <col min="5" max="5" width="9.875" style="1" customWidth="1"/>
    <col min="6" max="9" width="9.125" style="1" customWidth="1"/>
    <col min="10" max="10" width="10.125" style="1" customWidth="1"/>
    <col min="11" max="11" width="11.625" style="1" customWidth="1"/>
    <col min="12" max="12" width="16.625" style="1" bestFit="1" customWidth="1"/>
    <col min="13" max="13" width="18.00390625" style="1" customWidth="1"/>
    <col min="14" max="14" width="11.25390625" style="1" customWidth="1"/>
    <col min="15" max="15" width="10.375" style="1" customWidth="1"/>
    <col min="16" max="16" width="15.375" style="1" customWidth="1"/>
    <col min="17" max="17" width="11.875" style="1" customWidth="1"/>
    <col min="19" max="19" width="14.00390625" style="0" customWidth="1"/>
    <col min="20" max="20" width="11.00390625" style="0" customWidth="1"/>
  </cols>
  <sheetData>
    <row r="1" spans="1:14" ht="15.75">
      <c r="A1" s="27" t="s">
        <v>104</v>
      </c>
      <c r="B1" s="28"/>
      <c r="C1" s="28" t="s">
        <v>101</v>
      </c>
      <c r="D1" s="28"/>
      <c r="E1" s="28" t="s">
        <v>105</v>
      </c>
      <c r="F1" s="211" t="s">
        <v>103</v>
      </c>
      <c r="G1" s="211"/>
      <c r="I1" s="208" t="s">
        <v>112</v>
      </c>
      <c r="J1" s="208"/>
      <c r="K1" s="11" t="s">
        <v>113</v>
      </c>
      <c r="L1" s="11" t="s">
        <v>91</v>
      </c>
      <c r="M1" s="1" t="s">
        <v>93</v>
      </c>
      <c r="N1" s="18">
        <f>M22/T22</f>
        <v>2492.769230769231</v>
      </c>
    </row>
    <row r="2" spans="9:14" ht="15.75">
      <c r="I2" s="1">
        <f>N22+N41</f>
        <v>86</v>
      </c>
      <c r="J2" s="1">
        <f>O22+O41</f>
        <v>122</v>
      </c>
      <c r="K2" s="1">
        <f>Q22+Q41</f>
        <v>18</v>
      </c>
      <c r="L2" s="1">
        <f>I2-J2</f>
        <v>-36</v>
      </c>
      <c r="M2" s="1" t="s">
        <v>159</v>
      </c>
      <c r="N2" s="6">
        <f>M6+M8+M10+M12+M14+M15+M17+M29+M31+M33+M35+M37+M40</f>
        <v>32514</v>
      </c>
    </row>
    <row r="4" spans="3:20" ht="15.75">
      <c r="C4" s="212" t="s">
        <v>20</v>
      </c>
      <c r="D4" s="212"/>
      <c r="E4" s="212"/>
      <c r="F4" s="212"/>
      <c r="G4" s="212"/>
      <c r="H4" s="212"/>
      <c r="I4" s="212"/>
      <c r="J4" s="212"/>
      <c r="K4" s="212"/>
      <c r="L4" s="212"/>
      <c r="N4" s="212" t="s">
        <v>21</v>
      </c>
      <c r="O4" s="212"/>
      <c r="R4" s="2"/>
      <c r="S4" s="2"/>
      <c r="T4" s="2"/>
    </row>
    <row r="5" spans="2:20" ht="36.75" customHeight="1" thickBot="1">
      <c r="B5" s="3" t="s">
        <v>18</v>
      </c>
      <c r="C5" s="8" t="s">
        <v>55</v>
      </c>
      <c r="D5" s="70" t="s">
        <v>136</v>
      </c>
      <c r="E5" s="8" t="s">
        <v>32</v>
      </c>
      <c r="F5" s="8" t="s">
        <v>33</v>
      </c>
      <c r="G5" s="8" t="s">
        <v>34</v>
      </c>
      <c r="H5" s="8" t="s">
        <v>35</v>
      </c>
      <c r="I5" s="8" t="s">
        <v>95</v>
      </c>
      <c r="J5" s="8" t="s">
        <v>85</v>
      </c>
      <c r="K5" s="8" t="s">
        <v>87</v>
      </c>
      <c r="L5" s="8" t="s">
        <v>243</v>
      </c>
      <c r="M5" s="5" t="s">
        <v>23</v>
      </c>
      <c r="N5" s="3" t="s">
        <v>13</v>
      </c>
      <c r="O5" s="3" t="s">
        <v>22</v>
      </c>
      <c r="P5" s="3" t="s">
        <v>24</v>
      </c>
      <c r="Q5" s="10" t="s">
        <v>82</v>
      </c>
      <c r="R5" s="2" t="s">
        <v>130</v>
      </c>
      <c r="S5" s="2" t="s">
        <v>131</v>
      </c>
      <c r="T5" s="2" t="s">
        <v>132</v>
      </c>
    </row>
    <row r="6" spans="1:20" s="87" customFormat="1" ht="15.75">
      <c r="A6" s="118" t="s">
        <v>0</v>
      </c>
      <c r="B6" s="119" t="s">
        <v>175</v>
      </c>
      <c r="C6" s="114"/>
      <c r="D6" s="119"/>
      <c r="E6" s="119">
        <v>428</v>
      </c>
      <c r="F6" s="119">
        <v>411</v>
      </c>
      <c r="G6" s="119">
        <v>438</v>
      </c>
      <c r="H6" s="119"/>
      <c r="I6" s="119">
        <v>449</v>
      </c>
      <c r="J6" s="119"/>
      <c r="K6" s="119">
        <v>330</v>
      </c>
      <c r="L6" s="119">
        <v>381</v>
      </c>
      <c r="M6" s="117">
        <f aca="true" t="shared" si="0" ref="M6:M18">SUM(C6:L6)</f>
        <v>2437</v>
      </c>
      <c r="N6" s="118">
        <v>1</v>
      </c>
      <c r="O6" s="118">
        <v>7</v>
      </c>
      <c r="P6" s="121">
        <v>-222</v>
      </c>
      <c r="Q6" s="118">
        <v>0</v>
      </c>
      <c r="R6" s="122"/>
      <c r="S6" s="122"/>
      <c r="T6" s="122">
        <v>1</v>
      </c>
    </row>
    <row r="7" spans="1:20" s="80" customFormat="1" ht="15.75">
      <c r="A7" s="79" t="s">
        <v>1</v>
      </c>
      <c r="B7" s="125" t="s">
        <v>241</v>
      </c>
      <c r="C7" s="125">
        <v>386</v>
      </c>
      <c r="D7" s="126"/>
      <c r="E7" s="188">
        <v>418</v>
      </c>
      <c r="F7" s="126"/>
      <c r="G7" s="187">
        <v>433</v>
      </c>
      <c r="H7" s="126">
        <v>399</v>
      </c>
      <c r="I7" s="188">
        <v>450</v>
      </c>
      <c r="J7" s="126"/>
      <c r="K7" s="126"/>
      <c r="L7" s="126">
        <v>408</v>
      </c>
      <c r="M7" s="105">
        <f t="shared" si="0"/>
        <v>2494</v>
      </c>
      <c r="N7" s="79">
        <v>3</v>
      </c>
      <c r="O7" s="79">
        <v>5</v>
      </c>
      <c r="P7" s="82">
        <v>-50</v>
      </c>
      <c r="Q7" s="79">
        <v>0</v>
      </c>
      <c r="R7" s="83"/>
      <c r="S7" s="83"/>
      <c r="T7" s="83">
        <v>1</v>
      </c>
    </row>
    <row r="8" spans="1:20" s="87" customFormat="1" ht="15.75">
      <c r="A8" s="118" t="s">
        <v>2</v>
      </c>
      <c r="B8" s="114" t="s">
        <v>19</v>
      </c>
      <c r="C8" s="114">
        <v>373</v>
      </c>
      <c r="D8" s="119"/>
      <c r="E8" s="186">
        <v>415</v>
      </c>
      <c r="F8" s="119"/>
      <c r="G8" s="186">
        <v>445</v>
      </c>
      <c r="H8" s="186">
        <v>416</v>
      </c>
      <c r="I8" s="186">
        <v>434</v>
      </c>
      <c r="J8" s="119"/>
      <c r="K8" s="119"/>
      <c r="L8" s="119">
        <v>400</v>
      </c>
      <c r="M8" s="117">
        <f t="shared" si="0"/>
        <v>2483</v>
      </c>
      <c r="N8" s="118">
        <v>6</v>
      </c>
      <c r="O8" s="118">
        <v>2</v>
      </c>
      <c r="P8" s="121">
        <v>11</v>
      </c>
      <c r="Q8" s="118">
        <v>2</v>
      </c>
      <c r="R8" s="122">
        <v>1</v>
      </c>
      <c r="S8" s="122"/>
      <c r="T8" s="122"/>
    </row>
    <row r="9" spans="1:20" s="80" customFormat="1" ht="15.75">
      <c r="A9" s="79" t="s">
        <v>3</v>
      </c>
      <c r="B9" s="123" t="s">
        <v>202</v>
      </c>
      <c r="C9" s="125"/>
      <c r="D9" s="123"/>
      <c r="E9" s="187">
        <v>464</v>
      </c>
      <c r="F9" s="123">
        <v>408</v>
      </c>
      <c r="G9" s="123">
        <v>404</v>
      </c>
      <c r="H9" s="123">
        <v>418</v>
      </c>
      <c r="I9" s="187">
        <v>423</v>
      </c>
      <c r="J9" s="123"/>
      <c r="K9" s="123"/>
      <c r="L9" s="123">
        <v>365</v>
      </c>
      <c r="M9" s="105">
        <f t="shared" si="0"/>
        <v>2482</v>
      </c>
      <c r="N9" s="79">
        <v>2</v>
      </c>
      <c r="O9" s="79">
        <v>6</v>
      </c>
      <c r="P9" s="82">
        <v>-49</v>
      </c>
      <c r="Q9" s="79">
        <v>0</v>
      </c>
      <c r="R9" s="83"/>
      <c r="S9" s="83"/>
      <c r="T9" s="83">
        <v>1</v>
      </c>
    </row>
    <row r="10" spans="1:20" s="87" customFormat="1" ht="15.75">
      <c r="A10" s="118" t="s">
        <v>4</v>
      </c>
      <c r="B10" s="114" t="s">
        <v>143</v>
      </c>
      <c r="C10" s="114"/>
      <c r="D10" s="119"/>
      <c r="E10" s="119">
        <v>417</v>
      </c>
      <c r="F10" s="119">
        <v>405</v>
      </c>
      <c r="G10" s="119">
        <v>412</v>
      </c>
      <c r="H10" s="119">
        <v>403</v>
      </c>
      <c r="I10" s="186">
        <v>445</v>
      </c>
      <c r="J10" s="119"/>
      <c r="K10" s="119"/>
      <c r="L10" s="119">
        <v>408</v>
      </c>
      <c r="M10" s="117">
        <f t="shared" si="0"/>
        <v>2490</v>
      </c>
      <c r="N10" s="118">
        <v>1</v>
      </c>
      <c r="O10" s="118">
        <v>7</v>
      </c>
      <c r="P10" s="121">
        <v>-76</v>
      </c>
      <c r="Q10" s="118">
        <v>0</v>
      </c>
      <c r="R10" s="122"/>
      <c r="S10" s="122"/>
      <c r="T10" s="122">
        <v>1</v>
      </c>
    </row>
    <row r="11" spans="1:20" s="80" customFormat="1" ht="15.75">
      <c r="A11" s="79" t="s">
        <v>5</v>
      </c>
      <c r="B11" s="123" t="s">
        <v>233</v>
      </c>
      <c r="C11" s="187">
        <v>406</v>
      </c>
      <c r="D11" s="123"/>
      <c r="E11" s="187">
        <v>390</v>
      </c>
      <c r="F11" s="123">
        <v>384</v>
      </c>
      <c r="G11" s="123">
        <v>390</v>
      </c>
      <c r="H11" s="123"/>
      <c r="I11" s="187">
        <v>433</v>
      </c>
      <c r="J11" s="123"/>
      <c r="K11" s="123"/>
      <c r="L11" s="123">
        <v>387</v>
      </c>
      <c r="M11" s="105">
        <f t="shared" si="0"/>
        <v>2390</v>
      </c>
      <c r="N11" s="79">
        <v>5</v>
      </c>
      <c r="O11" s="79">
        <v>3</v>
      </c>
      <c r="P11" s="79">
        <v>31</v>
      </c>
      <c r="Q11" s="79">
        <v>2</v>
      </c>
      <c r="R11" s="83">
        <v>1</v>
      </c>
      <c r="S11" s="83"/>
      <c r="T11" s="83"/>
    </row>
    <row r="12" spans="1:20" s="87" customFormat="1" ht="15.75">
      <c r="A12" s="118" t="s">
        <v>6</v>
      </c>
      <c r="B12" s="119" t="s">
        <v>16</v>
      </c>
      <c r="C12" s="114">
        <v>413</v>
      </c>
      <c r="D12" s="119"/>
      <c r="E12" s="186">
        <v>438</v>
      </c>
      <c r="F12" s="186">
        <v>438</v>
      </c>
      <c r="G12" s="119"/>
      <c r="H12" s="119">
        <v>429</v>
      </c>
      <c r="I12" s="186">
        <v>460</v>
      </c>
      <c r="J12" s="119"/>
      <c r="K12" s="119"/>
      <c r="L12" s="119">
        <v>410</v>
      </c>
      <c r="M12" s="117">
        <f t="shared" si="0"/>
        <v>2588</v>
      </c>
      <c r="N12" s="118">
        <v>5</v>
      </c>
      <c r="O12" s="118">
        <v>3</v>
      </c>
      <c r="P12" s="121">
        <v>29</v>
      </c>
      <c r="Q12" s="118">
        <v>2</v>
      </c>
      <c r="R12" s="122">
        <v>1</v>
      </c>
      <c r="S12" s="122"/>
      <c r="T12" s="122"/>
    </row>
    <row r="13" spans="1:20" s="125" customFormat="1" ht="15.75">
      <c r="A13" s="125" t="s">
        <v>7</v>
      </c>
      <c r="B13" s="123" t="s">
        <v>244</v>
      </c>
      <c r="C13" s="125">
        <v>417</v>
      </c>
      <c r="D13" s="123"/>
      <c r="E13" s="187">
        <v>428</v>
      </c>
      <c r="F13" s="123">
        <v>393</v>
      </c>
      <c r="G13" s="123"/>
      <c r="H13" s="123">
        <v>372</v>
      </c>
      <c r="I13" s="187">
        <v>446</v>
      </c>
      <c r="J13" s="123"/>
      <c r="K13" s="123"/>
      <c r="L13" s="123">
        <v>427</v>
      </c>
      <c r="M13" s="113">
        <f t="shared" si="0"/>
        <v>2483</v>
      </c>
      <c r="N13" s="125">
        <v>2</v>
      </c>
      <c r="O13" s="125">
        <v>6</v>
      </c>
      <c r="P13" s="125">
        <v>-146</v>
      </c>
      <c r="Q13" s="125">
        <v>0</v>
      </c>
      <c r="T13" s="125">
        <v>1</v>
      </c>
    </row>
    <row r="14" spans="1:20" s="114" customFormat="1" ht="15.75">
      <c r="A14" s="114" t="s">
        <v>8</v>
      </c>
      <c r="B14" s="119" t="s">
        <v>144</v>
      </c>
      <c r="C14" s="114">
        <v>379</v>
      </c>
      <c r="D14" s="119"/>
      <c r="E14" s="186">
        <v>408</v>
      </c>
      <c r="F14" s="119">
        <v>382</v>
      </c>
      <c r="G14" s="186">
        <v>438</v>
      </c>
      <c r="H14" s="119"/>
      <c r="I14" s="119">
        <v>405</v>
      </c>
      <c r="J14" s="119"/>
      <c r="K14" s="119"/>
      <c r="L14" s="119">
        <v>402</v>
      </c>
      <c r="M14" s="106">
        <f t="shared" si="0"/>
        <v>2414</v>
      </c>
      <c r="N14" s="114">
        <v>2</v>
      </c>
      <c r="O14" s="114">
        <v>6</v>
      </c>
      <c r="P14" s="115">
        <v>-67</v>
      </c>
      <c r="Q14" s="114">
        <v>0</v>
      </c>
      <c r="T14" s="114">
        <v>1</v>
      </c>
    </row>
    <row r="15" spans="1:18" s="114" customFormat="1" ht="15.75">
      <c r="A15" s="114" t="s">
        <v>9</v>
      </c>
      <c r="B15" s="119" t="s">
        <v>15</v>
      </c>
      <c r="C15" s="186">
        <v>415</v>
      </c>
      <c r="D15" s="119"/>
      <c r="E15" s="119">
        <v>404</v>
      </c>
      <c r="F15" s="119">
        <v>190</v>
      </c>
      <c r="G15" s="119">
        <v>188</v>
      </c>
      <c r="H15" s="186">
        <v>437</v>
      </c>
      <c r="I15" s="186">
        <v>486</v>
      </c>
      <c r="J15" s="119"/>
      <c r="K15" s="119"/>
      <c r="L15" s="119">
        <v>392</v>
      </c>
      <c r="M15" s="106">
        <f t="shared" si="0"/>
        <v>2512</v>
      </c>
      <c r="N15" s="114">
        <v>5</v>
      </c>
      <c r="O15" s="114">
        <v>3</v>
      </c>
      <c r="P15" s="114">
        <v>71</v>
      </c>
      <c r="Q15" s="114">
        <v>2</v>
      </c>
      <c r="R15" s="114">
        <v>1</v>
      </c>
    </row>
    <row r="16" spans="1:20" s="125" customFormat="1" ht="15.75">
      <c r="A16" s="125" t="s">
        <v>10</v>
      </c>
      <c r="B16" s="123" t="s">
        <v>176</v>
      </c>
      <c r="C16" s="125">
        <v>390</v>
      </c>
      <c r="D16" s="123"/>
      <c r="E16" s="187">
        <v>443</v>
      </c>
      <c r="F16" s="123"/>
      <c r="G16" s="123">
        <v>380</v>
      </c>
      <c r="H16" s="187">
        <v>438</v>
      </c>
      <c r="I16" s="187">
        <v>453</v>
      </c>
      <c r="J16" s="123"/>
      <c r="K16" s="123"/>
      <c r="L16" s="123">
        <v>408</v>
      </c>
      <c r="M16" s="113">
        <f t="shared" si="0"/>
        <v>2512</v>
      </c>
      <c r="N16" s="125">
        <v>3</v>
      </c>
      <c r="O16" s="125">
        <v>5</v>
      </c>
      <c r="P16" s="124">
        <v>-60</v>
      </c>
      <c r="Q16" s="125">
        <v>0</v>
      </c>
      <c r="T16" s="125">
        <v>1</v>
      </c>
    </row>
    <row r="17" spans="1:20" s="114" customFormat="1" ht="15.75">
      <c r="A17" s="114" t="s">
        <v>11</v>
      </c>
      <c r="B17" s="114" t="s">
        <v>14</v>
      </c>
      <c r="C17" s="114">
        <v>390</v>
      </c>
      <c r="D17" s="119"/>
      <c r="E17" s="186">
        <v>454</v>
      </c>
      <c r="F17" s="119"/>
      <c r="G17" s="119">
        <v>408</v>
      </c>
      <c r="H17" s="186">
        <v>423</v>
      </c>
      <c r="I17" s="186">
        <v>462</v>
      </c>
      <c r="J17" s="119"/>
      <c r="K17" s="119"/>
      <c r="L17" s="119">
        <v>418</v>
      </c>
      <c r="M17" s="106">
        <f t="shared" si="0"/>
        <v>2555</v>
      </c>
      <c r="N17" s="114">
        <v>3</v>
      </c>
      <c r="O17" s="114">
        <v>5</v>
      </c>
      <c r="P17" s="115">
        <v>-27</v>
      </c>
      <c r="Q17" s="114">
        <v>0</v>
      </c>
      <c r="T17" s="114">
        <v>1</v>
      </c>
    </row>
    <row r="18" spans="1:20" s="125" customFormat="1" ht="16.5" thickBot="1">
      <c r="A18" s="125" t="s">
        <v>12</v>
      </c>
      <c r="B18" s="125" t="s">
        <v>222</v>
      </c>
      <c r="C18" s="159"/>
      <c r="D18" s="85"/>
      <c r="E18" s="85">
        <v>432</v>
      </c>
      <c r="F18" s="85">
        <v>401</v>
      </c>
      <c r="G18" s="85">
        <v>416</v>
      </c>
      <c r="H18" s="195">
        <v>436</v>
      </c>
      <c r="I18" s="195">
        <v>472</v>
      </c>
      <c r="J18" s="85"/>
      <c r="K18" s="85"/>
      <c r="L18" s="85">
        <v>409</v>
      </c>
      <c r="M18" s="163">
        <f t="shared" si="0"/>
        <v>2566</v>
      </c>
      <c r="N18" s="159">
        <v>2</v>
      </c>
      <c r="O18" s="159">
        <v>6</v>
      </c>
      <c r="P18" s="159">
        <v>-73</v>
      </c>
      <c r="Q18" s="159">
        <v>0</v>
      </c>
      <c r="R18" s="159"/>
      <c r="S18" s="159"/>
      <c r="T18" s="159">
        <v>1</v>
      </c>
    </row>
    <row r="19" spans="3:20" ht="16.5" thickTop="1">
      <c r="C19" s="6">
        <f>SUM(C6:C18)</f>
        <v>3569</v>
      </c>
      <c r="D19" s="6">
        <f aca="true" t="shared" si="1" ref="D19:K19">SUM(D6:D18)</f>
        <v>0</v>
      </c>
      <c r="E19" s="6">
        <f t="shared" si="1"/>
        <v>5539</v>
      </c>
      <c r="F19" s="6">
        <f>SUM(F6:F18)-F15</f>
        <v>3222</v>
      </c>
      <c r="G19" s="6">
        <f>SUM(G6:G18)-G15</f>
        <v>4164</v>
      </c>
      <c r="H19" s="6">
        <f t="shared" si="1"/>
        <v>4171</v>
      </c>
      <c r="I19" s="6">
        <f t="shared" si="1"/>
        <v>5818</v>
      </c>
      <c r="J19" s="6">
        <f>SUM(J6:J18)-J7</f>
        <v>0</v>
      </c>
      <c r="K19" s="6">
        <f t="shared" si="1"/>
        <v>330</v>
      </c>
      <c r="L19" s="6">
        <f>SUM(L6:L18)</f>
        <v>5215</v>
      </c>
      <c r="N19" s="1">
        <f aca="true" t="shared" si="2" ref="N19:T19">SUM(N4:N18)</f>
        <v>40</v>
      </c>
      <c r="O19" s="1">
        <f t="shared" si="2"/>
        <v>64</v>
      </c>
      <c r="P19" s="1">
        <f t="shared" si="2"/>
        <v>-628</v>
      </c>
      <c r="Q19" s="1">
        <f t="shared" si="2"/>
        <v>8</v>
      </c>
      <c r="R19" s="1">
        <f t="shared" si="2"/>
        <v>4</v>
      </c>
      <c r="S19" s="1">
        <f t="shared" si="2"/>
        <v>0</v>
      </c>
      <c r="T19" s="1">
        <f t="shared" si="2"/>
        <v>9</v>
      </c>
    </row>
    <row r="20" spans="2:12" ht="15.75">
      <c r="B20" s="1" t="s">
        <v>129</v>
      </c>
      <c r="C20" s="6">
        <f>COUNT(C6:C18)</f>
        <v>9</v>
      </c>
      <c r="D20" s="6">
        <f aca="true" t="shared" si="3" ref="D20:K20">COUNT(D6:D18)</f>
        <v>0</v>
      </c>
      <c r="E20" s="6">
        <f t="shared" si="3"/>
        <v>13</v>
      </c>
      <c r="F20" s="6">
        <f>COUNT(F6:F18)-COUNT(F15)</f>
        <v>8</v>
      </c>
      <c r="G20" s="6">
        <f>COUNT(G6:G18)-COUNT(G15)</f>
        <v>10</v>
      </c>
      <c r="H20" s="6">
        <f t="shared" si="3"/>
        <v>10</v>
      </c>
      <c r="I20" s="6">
        <f t="shared" si="3"/>
        <v>13</v>
      </c>
      <c r="J20" s="6">
        <f>COUNT(J6:J18)-COUNT(J7)</f>
        <v>0</v>
      </c>
      <c r="K20" s="6">
        <f t="shared" si="3"/>
        <v>1</v>
      </c>
      <c r="L20" s="6">
        <f>COUNT(L6:L18)</f>
        <v>13</v>
      </c>
    </row>
    <row r="21" spans="2:20" ht="33.75" customHeight="1">
      <c r="B21" s="11" t="s">
        <v>92</v>
      </c>
      <c r="C21" s="16">
        <f aca="true" t="shared" si="4" ref="C21:K21">C19/C20</f>
        <v>396.55555555555554</v>
      </c>
      <c r="D21" s="16" t="e">
        <f t="shared" si="4"/>
        <v>#DIV/0!</v>
      </c>
      <c r="E21" s="16">
        <f t="shared" si="4"/>
        <v>426.0769230769231</v>
      </c>
      <c r="F21" s="16">
        <f t="shared" si="4"/>
        <v>402.75</v>
      </c>
      <c r="G21" s="16">
        <f t="shared" si="4"/>
        <v>416.4</v>
      </c>
      <c r="H21" s="16">
        <f t="shared" si="4"/>
        <v>417.1</v>
      </c>
      <c r="I21" s="16">
        <f t="shared" si="4"/>
        <v>447.53846153846155</v>
      </c>
      <c r="J21" s="16" t="e">
        <f t="shared" si="4"/>
        <v>#DIV/0!</v>
      </c>
      <c r="K21" s="16">
        <f t="shared" si="4"/>
        <v>330</v>
      </c>
      <c r="L21" s="16">
        <f>L19/L20</f>
        <v>401.15384615384613</v>
      </c>
      <c r="M21" s="3" t="s">
        <v>23</v>
      </c>
      <c r="N21" s="212" t="s">
        <v>83</v>
      </c>
      <c r="O21" s="212"/>
      <c r="P21" s="3" t="s">
        <v>24</v>
      </c>
      <c r="Q21" s="10" t="s">
        <v>84</v>
      </c>
      <c r="S21" s="40" t="s">
        <v>91</v>
      </c>
      <c r="T21" s="40" t="s">
        <v>153</v>
      </c>
    </row>
    <row r="22" spans="13:20" ht="15.75">
      <c r="M22" s="6">
        <f>SUM(M6:M18)</f>
        <v>32406</v>
      </c>
      <c r="N22" s="1">
        <f>SUM(N6:N18)</f>
        <v>40</v>
      </c>
      <c r="O22" s="1">
        <f>SUM(O6:O18)</f>
        <v>64</v>
      </c>
      <c r="P22" s="1">
        <f>SUM(P6:P18)</f>
        <v>-628</v>
      </c>
      <c r="Q22" s="1">
        <f>SUM(Q6:Q18)</f>
        <v>8</v>
      </c>
      <c r="S22" s="2">
        <f>N22-O22</f>
        <v>-24</v>
      </c>
      <c r="T22" s="2">
        <f>SUM(R19:T19)</f>
        <v>13</v>
      </c>
    </row>
    <row r="24" spans="3:12" ht="15.75">
      <c r="C24" s="222" t="s">
        <v>28</v>
      </c>
      <c r="D24" s="222"/>
      <c r="E24" s="109"/>
      <c r="G24" s="214" t="s">
        <v>97</v>
      </c>
      <c r="H24" s="214"/>
      <c r="I24" s="214"/>
      <c r="J24" s="215" t="s">
        <v>98</v>
      </c>
      <c r="K24" s="215"/>
      <c r="L24" s="215"/>
    </row>
    <row r="25" spans="1:20" ht="16.5" thickBo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61"/>
      <c r="S25" s="61"/>
      <c r="T25" s="61"/>
    </row>
    <row r="26" spans="1:7" ht="15.75">
      <c r="A26" s="23"/>
      <c r="B26" s="21"/>
      <c r="C26" s="21"/>
      <c r="D26" s="21"/>
      <c r="E26" s="21"/>
      <c r="F26" s="22"/>
      <c r="G26" s="21"/>
    </row>
    <row r="27" spans="2:20" ht="36.75" customHeight="1" thickBot="1">
      <c r="B27" s="75"/>
      <c r="C27" s="8" t="s">
        <v>55</v>
      </c>
      <c r="D27" s="70" t="s">
        <v>136</v>
      </c>
      <c r="E27" s="8" t="s">
        <v>32</v>
      </c>
      <c r="F27" s="8" t="s">
        <v>33</v>
      </c>
      <c r="G27" s="8" t="s">
        <v>34</v>
      </c>
      <c r="H27" s="8" t="s">
        <v>35</v>
      </c>
      <c r="I27" s="8" t="s">
        <v>95</v>
      </c>
      <c r="J27" s="8" t="s">
        <v>85</v>
      </c>
      <c r="K27" s="8" t="s">
        <v>264</v>
      </c>
      <c r="L27" s="8" t="s">
        <v>243</v>
      </c>
      <c r="M27" s="5" t="s">
        <v>23</v>
      </c>
      <c r="N27" s="3" t="s">
        <v>13</v>
      </c>
      <c r="O27" s="3" t="s">
        <v>22</v>
      </c>
      <c r="P27" s="3" t="s">
        <v>24</v>
      </c>
      <c r="Q27" s="10" t="s">
        <v>82</v>
      </c>
      <c r="R27" s="2" t="s">
        <v>130</v>
      </c>
      <c r="S27" s="2" t="s">
        <v>131</v>
      </c>
      <c r="T27" s="2" t="s">
        <v>132</v>
      </c>
    </row>
    <row r="28" spans="1:18" s="125" customFormat="1" ht="15.75">
      <c r="A28" s="125" t="s">
        <v>228</v>
      </c>
      <c r="B28" s="123" t="s">
        <v>16</v>
      </c>
      <c r="D28" s="123"/>
      <c r="E28" s="123">
        <v>418</v>
      </c>
      <c r="F28" s="123">
        <v>425</v>
      </c>
      <c r="G28" s="123">
        <v>419</v>
      </c>
      <c r="H28" s="187">
        <v>437</v>
      </c>
      <c r="I28" s="187">
        <v>467</v>
      </c>
      <c r="J28" s="123"/>
      <c r="K28" s="123"/>
      <c r="L28" s="187">
        <v>449</v>
      </c>
      <c r="M28" s="102">
        <f>SUM(C28:L28)</f>
        <v>2615</v>
      </c>
      <c r="N28" s="125">
        <v>5</v>
      </c>
      <c r="O28" s="125">
        <v>3</v>
      </c>
      <c r="P28" s="125">
        <v>16</v>
      </c>
      <c r="Q28" s="125">
        <v>2</v>
      </c>
      <c r="R28" s="125">
        <v>1</v>
      </c>
    </row>
    <row r="29" spans="1:18" s="114" customFormat="1" ht="15.75">
      <c r="A29" s="114" t="s">
        <v>229</v>
      </c>
      <c r="B29" s="119" t="s">
        <v>233</v>
      </c>
      <c r="C29" s="186">
        <v>437</v>
      </c>
      <c r="D29" s="119"/>
      <c r="E29" s="186">
        <v>412</v>
      </c>
      <c r="F29" s="119">
        <v>400</v>
      </c>
      <c r="G29" s="186">
        <v>427</v>
      </c>
      <c r="H29" s="119"/>
      <c r="I29" s="186">
        <v>421</v>
      </c>
      <c r="J29" s="119"/>
      <c r="K29" s="119"/>
      <c r="L29" s="119">
        <v>398</v>
      </c>
      <c r="M29" s="104">
        <f aca="true" t="shared" si="5" ref="M29:M40">SUM(C29:L29)</f>
        <v>2495</v>
      </c>
      <c r="N29" s="114">
        <v>6</v>
      </c>
      <c r="O29" s="114">
        <v>2</v>
      </c>
      <c r="P29" s="114">
        <v>119</v>
      </c>
      <c r="Q29" s="114">
        <v>2</v>
      </c>
      <c r="R29" s="114">
        <v>1</v>
      </c>
    </row>
    <row r="30" spans="1:20" s="125" customFormat="1" ht="15.75">
      <c r="A30" s="125" t="s">
        <v>214</v>
      </c>
      <c r="B30" s="123" t="s">
        <v>143</v>
      </c>
      <c r="C30" s="125">
        <v>410</v>
      </c>
      <c r="D30" s="123"/>
      <c r="E30" s="123">
        <v>402</v>
      </c>
      <c r="F30" s="187">
        <v>436</v>
      </c>
      <c r="G30" s="123">
        <v>187</v>
      </c>
      <c r="H30" s="123">
        <v>433</v>
      </c>
      <c r="I30" s="187">
        <v>464</v>
      </c>
      <c r="J30" s="123"/>
      <c r="K30" s="123"/>
      <c r="L30" s="123">
        <v>216</v>
      </c>
      <c r="M30" s="102">
        <f t="shared" si="5"/>
        <v>2548</v>
      </c>
      <c r="N30" s="125">
        <v>2</v>
      </c>
      <c r="O30" s="125">
        <v>6</v>
      </c>
      <c r="P30" s="125">
        <v>-82</v>
      </c>
      <c r="Q30" s="125">
        <v>0</v>
      </c>
      <c r="T30" s="125">
        <v>1</v>
      </c>
    </row>
    <row r="31" spans="1:18" s="114" customFormat="1" ht="15.75">
      <c r="A31" s="114" t="s">
        <v>215</v>
      </c>
      <c r="B31" s="119" t="s">
        <v>202</v>
      </c>
      <c r="C31" s="186">
        <v>423</v>
      </c>
      <c r="D31" s="119"/>
      <c r="E31" s="119">
        <v>409</v>
      </c>
      <c r="F31" s="119"/>
      <c r="G31" s="119"/>
      <c r="H31" s="186">
        <v>439</v>
      </c>
      <c r="I31" s="186">
        <v>458</v>
      </c>
      <c r="J31" s="119">
        <v>398</v>
      </c>
      <c r="K31" s="119"/>
      <c r="L31" s="119">
        <v>413</v>
      </c>
      <c r="M31" s="104">
        <f t="shared" si="5"/>
        <v>2540</v>
      </c>
      <c r="N31" s="114">
        <v>5</v>
      </c>
      <c r="O31" s="114">
        <v>3</v>
      </c>
      <c r="P31" s="114">
        <v>54</v>
      </c>
      <c r="Q31" s="114">
        <v>2</v>
      </c>
      <c r="R31" s="114">
        <v>1</v>
      </c>
    </row>
    <row r="32" spans="1:18" s="125" customFormat="1" ht="15.75">
      <c r="A32" s="125" t="s">
        <v>114</v>
      </c>
      <c r="B32" s="123" t="s">
        <v>19</v>
      </c>
      <c r="C32" s="125">
        <v>417</v>
      </c>
      <c r="D32" s="123"/>
      <c r="E32" s="187">
        <v>449</v>
      </c>
      <c r="F32" s="123">
        <v>436</v>
      </c>
      <c r="G32" s="187">
        <v>457</v>
      </c>
      <c r="H32" s="187">
        <v>438</v>
      </c>
      <c r="I32" s="187">
        <v>438</v>
      </c>
      <c r="J32" s="123"/>
      <c r="K32" s="123"/>
      <c r="L32" s="123"/>
      <c r="M32" s="102">
        <f t="shared" si="5"/>
        <v>2635</v>
      </c>
      <c r="N32" s="125">
        <v>6</v>
      </c>
      <c r="O32" s="125">
        <v>2</v>
      </c>
      <c r="P32" s="125">
        <v>77</v>
      </c>
      <c r="Q32" s="125">
        <v>2</v>
      </c>
      <c r="R32" s="125">
        <v>1</v>
      </c>
    </row>
    <row r="33" spans="1:20" s="114" customFormat="1" ht="15.75">
      <c r="A33" s="114" t="s">
        <v>115</v>
      </c>
      <c r="B33" s="119" t="s">
        <v>258</v>
      </c>
      <c r="D33" s="119"/>
      <c r="E33" s="119">
        <v>378</v>
      </c>
      <c r="F33" s="119"/>
      <c r="G33" s="119">
        <v>423</v>
      </c>
      <c r="H33" s="119">
        <v>433</v>
      </c>
      <c r="I33" s="186">
        <v>470</v>
      </c>
      <c r="J33" s="119">
        <v>408</v>
      </c>
      <c r="K33" s="119"/>
      <c r="L33" s="119">
        <v>406</v>
      </c>
      <c r="M33" s="104">
        <f t="shared" si="5"/>
        <v>2518</v>
      </c>
      <c r="N33" s="114">
        <v>1</v>
      </c>
      <c r="O33" s="114">
        <v>7</v>
      </c>
      <c r="P33" s="114">
        <v>-173</v>
      </c>
      <c r="Q33" s="114">
        <v>0</v>
      </c>
      <c r="T33" s="114">
        <v>1</v>
      </c>
    </row>
    <row r="34" spans="1:20" s="125" customFormat="1" ht="15.75">
      <c r="A34" s="125" t="s">
        <v>116</v>
      </c>
      <c r="B34" s="123" t="s">
        <v>175</v>
      </c>
      <c r="C34" s="125">
        <v>387</v>
      </c>
      <c r="D34" s="123"/>
      <c r="E34" s="126">
        <v>414</v>
      </c>
      <c r="F34" s="126"/>
      <c r="G34" s="188">
        <v>426</v>
      </c>
      <c r="H34" s="188">
        <v>430</v>
      </c>
      <c r="I34" s="188">
        <v>472</v>
      </c>
      <c r="J34" s="126">
        <v>370</v>
      </c>
      <c r="K34" s="126"/>
      <c r="L34" s="126"/>
      <c r="M34" s="102">
        <f t="shared" si="5"/>
        <v>2499</v>
      </c>
      <c r="N34" s="125">
        <v>3</v>
      </c>
      <c r="O34" s="125">
        <v>5</v>
      </c>
      <c r="P34" s="125">
        <v>-44</v>
      </c>
      <c r="Q34" s="125">
        <v>0</v>
      </c>
      <c r="T34" s="125">
        <v>1</v>
      </c>
    </row>
    <row r="35" spans="1:20" s="114" customFormat="1" ht="15.75">
      <c r="A35" s="114" t="s">
        <v>117</v>
      </c>
      <c r="B35" s="114" t="s">
        <v>222</v>
      </c>
      <c r="D35" s="119"/>
      <c r="E35" s="119">
        <v>400</v>
      </c>
      <c r="F35" s="119">
        <v>435</v>
      </c>
      <c r="G35" s="119">
        <v>421</v>
      </c>
      <c r="H35" s="186">
        <v>457</v>
      </c>
      <c r="I35" s="186">
        <v>461</v>
      </c>
      <c r="J35" s="119"/>
      <c r="K35" s="119"/>
      <c r="L35" s="119">
        <v>372</v>
      </c>
      <c r="M35" s="104">
        <f t="shared" si="5"/>
        <v>2546</v>
      </c>
      <c r="N35" s="114">
        <v>2</v>
      </c>
      <c r="O35" s="114">
        <v>6</v>
      </c>
      <c r="P35" s="114">
        <v>-144</v>
      </c>
      <c r="Q35" s="114">
        <v>0</v>
      </c>
      <c r="T35" s="114">
        <v>1</v>
      </c>
    </row>
    <row r="36" spans="1:20" s="125" customFormat="1" ht="15.75">
      <c r="A36" s="125" t="s">
        <v>118</v>
      </c>
      <c r="B36" s="123" t="s">
        <v>14</v>
      </c>
      <c r="C36" s="125">
        <v>390</v>
      </c>
      <c r="D36" s="123"/>
      <c r="E36" s="187">
        <v>422</v>
      </c>
      <c r="F36" s="123"/>
      <c r="G36" s="123">
        <v>404</v>
      </c>
      <c r="H36" s="123">
        <v>394</v>
      </c>
      <c r="I36" s="187">
        <v>440</v>
      </c>
      <c r="J36" s="123"/>
      <c r="K36" s="123"/>
      <c r="L36" s="187">
        <v>406</v>
      </c>
      <c r="M36" s="102">
        <f t="shared" si="5"/>
        <v>2456</v>
      </c>
      <c r="N36" s="125">
        <v>3</v>
      </c>
      <c r="O36" s="125">
        <v>5</v>
      </c>
      <c r="P36" s="125">
        <v>-13</v>
      </c>
      <c r="Q36" s="125">
        <v>0</v>
      </c>
      <c r="T36" s="125">
        <v>1</v>
      </c>
    </row>
    <row r="37" spans="1:20" s="114" customFormat="1" ht="15.75">
      <c r="A37" s="114" t="s">
        <v>119</v>
      </c>
      <c r="B37" s="119" t="s">
        <v>17</v>
      </c>
      <c r="D37" s="119"/>
      <c r="E37" s="186">
        <v>424</v>
      </c>
      <c r="F37" s="186">
        <v>436</v>
      </c>
      <c r="G37" s="119">
        <v>407</v>
      </c>
      <c r="H37" s="119">
        <v>417</v>
      </c>
      <c r="I37" s="186">
        <v>451</v>
      </c>
      <c r="J37" s="119"/>
      <c r="K37" s="119"/>
      <c r="L37" s="119">
        <v>384</v>
      </c>
      <c r="M37" s="104">
        <f t="shared" si="5"/>
        <v>2519</v>
      </c>
      <c r="N37" s="114">
        <v>3</v>
      </c>
      <c r="O37" s="114">
        <v>5</v>
      </c>
      <c r="P37" s="114">
        <v>-23</v>
      </c>
      <c r="Q37" s="114">
        <v>0</v>
      </c>
      <c r="T37" s="114">
        <v>1</v>
      </c>
    </row>
    <row r="38" spans="1:18" s="125" customFormat="1" ht="15.75">
      <c r="A38" s="125" t="s">
        <v>120</v>
      </c>
      <c r="B38" s="123" t="s">
        <v>15</v>
      </c>
      <c r="C38" s="187">
        <v>422</v>
      </c>
      <c r="D38" s="123"/>
      <c r="E38" s="187">
        <v>426</v>
      </c>
      <c r="F38" s="187">
        <v>443</v>
      </c>
      <c r="G38" s="123">
        <v>400</v>
      </c>
      <c r="H38" s="123">
        <v>391</v>
      </c>
      <c r="I38" s="187">
        <v>401</v>
      </c>
      <c r="J38" s="123"/>
      <c r="K38" s="123"/>
      <c r="L38" s="123"/>
      <c r="M38" s="102">
        <f t="shared" si="5"/>
        <v>2483</v>
      </c>
      <c r="N38" s="125">
        <v>6</v>
      </c>
      <c r="O38" s="125">
        <v>2</v>
      </c>
      <c r="P38" s="125">
        <v>110</v>
      </c>
      <c r="Q38" s="125">
        <v>2</v>
      </c>
      <c r="R38" s="125">
        <v>1</v>
      </c>
    </row>
    <row r="39" spans="1:20" s="125" customFormat="1" ht="15.75">
      <c r="A39" s="125" t="s">
        <v>121</v>
      </c>
      <c r="B39" s="125" t="s">
        <v>144</v>
      </c>
      <c r="C39" s="125">
        <v>390</v>
      </c>
      <c r="D39" s="123"/>
      <c r="E39" s="187">
        <v>431</v>
      </c>
      <c r="F39" s="123"/>
      <c r="G39" s="187">
        <v>450</v>
      </c>
      <c r="H39" s="123">
        <v>413</v>
      </c>
      <c r="I39" s="123"/>
      <c r="J39" s="123"/>
      <c r="K39" s="123">
        <v>360</v>
      </c>
      <c r="L39" s="123">
        <v>413</v>
      </c>
      <c r="M39" s="102">
        <f t="shared" si="5"/>
        <v>2457</v>
      </c>
      <c r="N39" s="125">
        <v>2</v>
      </c>
      <c r="O39" s="125">
        <v>6</v>
      </c>
      <c r="P39" s="125">
        <v>-136</v>
      </c>
      <c r="Q39" s="125">
        <v>0</v>
      </c>
      <c r="T39" s="125">
        <v>1</v>
      </c>
    </row>
    <row r="40" spans="1:20" s="114" customFormat="1" ht="16.5" thickBot="1">
      <c r="A40" s="114" t="s">
        <v>122</v>
      </c>
      <c r="B40" s="119" t="s">
        <v>244</v>
      </c>
      <c r="C40" s="160">
        <v>386</v>
      </c>
      <c r="D40" s="138"/>
      <c r="E40" s="194">
        <v>229</v>
      </c>
      <c r="F40" s="138">
        <v>397</v>
      </c>
      <c r="G40" s="194">
        <v>192</v>
      </c>
      <c r="H40" s="138"/>
      <c r="I40" s="138">
        <v>412</v>
      </c>
      <c r="J40" s="138"/>
      <c r="K40" s="138">
        <v>373</v>
      </c>
      <c r="L40" s="207">
        <v>428</v>
      </c>
      <c r="M40" s="104">
        <f t="shared" si="5"/>
        <v>2417</v>
      </c>
      <c r="N40" s="114">
        <v>2</v>
      </c>
      <c r="O40" s="114">
        <v>6</v>
      </c>
      <c r="P40" s="114">
        <v>-93</v>
      </c>
      <c r="Q40" s="114">
        <v>0</v>
      </c>
      <c r="T40" s="114">
        <v>1</v>
      </c>
    </row>
    <row r="41" spans="3:20" ht="16.5" thickTop="1">
      <c r="C41" s="7">
        <f>SUM(C28:C40)</f>
        <v>3662</v>
      </c>
      <c r="D41" s="7">
        <f aca="true" t="shared" si="6" ref="D41:K41">SUM(D28:D40)</f>
        <v>0</v>
      </c>
      <c r="E41" s="7">
        <f>SUM(E28:E40)-E40</f>
        <v>4985</v>
      </c>
      <c r="F41" s="7">
        <f t="shared" si="6"/>
        <v>3408</v>
      </c>
      <c r="G41" s="7">
        <f>SUM(G28:G40)-G30-G40</f>
        <v>4234</v>
      </c>
      <c r="H41" s="7">
        <f t="shared" si="6"/>
        <v>4682</v>
      </c>
      <c r="I41" s="7">
        <f t="shared" si="6"/>
        <v>5355</v>
      </c>
      <c r="J41" s="7">
        <f t="shared" si="6"/>
        <v>1176</v>
      </c>
      <c r="K41" s="7">
        <f t="shared" si="6"/>
        <v>733</v>
      </c>
      <c r="L41" s="7">
        <f>SUM(L28:L40)-L30</f>
        <v>3669</v>
      </c>
      <c r="N41" s="1">
        <f>SUM(N28:N40)</f>
        <v>46</v>
      </c>
      <c r="O41" s="1">
        <f>SUM(O28:O40)</f>
        <v>58</v>
      </c>
      <c r="P41" s="1">
        <f>SUM(P28:P40)</f>
        <v>-332</v>
      </c>
      <c r="Q41" s="1">
        <f>SUM(Q28:Q40)</f>
        <v>10</v>
      </c>
      <c r="R41" s="1">
        <f>SUM(R28:R40)+R19</f>
        <v>9</v>
      </c>
      <c r="S41" s="1">
        <f>SUM(S28:S40)+S19</f>
        <v>0</v>
      </c>
      <c r="T41" s="1">
        <f>SUM(T28:T40)+T19</f>
        <v>17</v>
      </c>
    </row>
    <row r="42" spans="2:12" ht="15.75">
      <c r="B42" s="36" t="s">
        <v>173</v>
      </c>
      <c r="C42" s="1">
        <f>COUNT(C28:C40)</f>
        <v>9</v>
      </c>
      <c r="D42" s="1">
        <f aca="true" t="shared" si="7" ref="D42:K42">COUNT(D28:D40)</f>
        <v>0</v>
      </c>
      <c r="E42" s="1">
        <f>COUNT(E28:E40)-COUNT(E40)</f>
        <v>12</v>
      </c>
      <c r="F42" s="1">
        <f t="shared" si="7"/>
        <v>8</v>
      </c>
      <c r="G42" s="1">
        <f>COUNT(G28:G40)-COUNT(G30)-COUNT(G40)</f>
        <v>10</v>
      </c>
      <c r="H42" s="1">
        <f t="shared" si="7"/>
        <v>11</v>
      </c>
      <c r="I42" s="1">
        <f t="shared" si="7"/>
        <v>12</v>
      </c>
      <c r="J42" s="1">
        <f t="shared" si="7"/>
        <v>3</v>
      </c>
      <c r="K42" s="1">
        <f t="shared" si="7"/>
        <v>2</v>
      </c>
      <c r="L42" s="1">
        <f>COUNT(L28:L40)-COUNT(L30)</f>
        <v>9</v>
      </c>
    </row>
    <row r="43" spans="2:20" ht="31.5">
      <c r="B43" s="11" t="s">
        <v>169</v>
      </c>
      <c r="C43" s="16">
        <f>C41/C42</f>
        <v>406.8888888888889</v>
      </c>
      <c r="D43" s="16" t="e">
        <f aca="true" t="shared" si="8" ref="D43:K43">D41/D42</f>
        <v>#DIV/0!</v>
      </c>
      <c r="E43" s="16">
        <f t="shared" si="8"/>
        <v>415.4166666666667</v>
      </c>
      <c r="F43" s="16">
        <f t="shared" si="8"/>
        <v>426</v>
      </c>
      <c r="G43" s="16">
        <f t="shared" si="8"/>
        <v>423.4</v>
      </c>
      <c r="H43" s="16">
        <f t="shared" si="8"/>
        <v>425.6363636363636</v>
      </c>
      <c r="I43" s="16">
        <f t="shared" si="8"/>
        <v>446.25</v>
      </c>
      <c r="J43" s="16">
        <f t="shared" si="8"/>
        <v>392</v>
      </c>
      <c r="K43" s="16">
        <f t="shared" si="8"/>
        <v>366.5</v>
      </c>
      <c r="L43" s="16">
        <f>L41/L42</f>
        <v>407.6666666666667</v>
      </c>
      <c r="M43" s="3" t="s">
        <v>23</v>
      </c>
      <c r="N43" s="212" t="s">
        <v>83</v>
      </c>
      <c r="O43" s="212"/>
      <c r="P43" s="3" t="s">
        <v>24</v>
      </c>
      <c r="Q43" s="10" t="s">
        <v>84</v>
      </c>
      <c r="S43" s="40" t="s">
        <v>91</v>
      </c>
      <c r="T43" s="40" t="s">
        <v>153</v>
      </c>
    </row>
    <row r="44" spans="11:20" ht="15.75">
      <c r="K44" s="16"/>
      <c r="M44" s="6">
        <f>SUM(M28:M40)+M22</f>
        <v>65134</v>
      </c>
      <c r="N44" s="6">
        <f>SUM(N28:N40)+N22</f>
        <v>86</v>
      </c>
      <c r="O44" s="6">
        <f>SUM(O28:O40)+O22</f>
        <v>122</v>
      </c>
      <c r="P44" s="6">
        <f>SUM(P28:P40)+P22</f>
        <v>-960</v>
      </c>
      <c r="Q44" s="6">
        <f>SUM(Q28:Q40)+Q22</f>
        <v>18</v>
      </c>
      <c r="S44" s="2">
        <f>N44-O44</f>
        <v>-36</v>
      </c>
      <c r="T44" s="2">
        <f>SUM(R41:T41)</f>
        <v>26</v>
      </c>
    </row>
    <row r="46" spans="13:14" ht="15.75">
      <c r="M46" s="1" t="s">
        <v>93</v>
      </c>
      <c r="N46" s="18">
        <f>M44/T44</f>
        <v>2505.153846153846</v>
      </c>
    </row>
  </sheetData>
  <sheetProtection/>
  <mergeCells count="9">
    <mergeCell ref="N43:O43"/>
    <mergeCell ref="F1:G1"/>
    <mergeCell ref="G24:I24"/>
    <mergeCell ref="J24:L24"/>
    <mergeCell ref="I1:J1"/>
    <mergeCell ref="C4:L4"/>
    <mergeCell ref="N4:O4"/>
    <mergeCell ref="N21:O21"/>
    <mergeCell ref="C24:D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DÉMÁSZ NyRt.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Bárkai Krisztián</dc:creator>
  <cp:keywords/>
  <dc:description/>
  <cp:lastModifiedBy>Windows-felhasználó</cp:lastModifiedBy>
  <cp:lastPrinted>2012-09-04T09:31:28Z</cp:lastPrinted>
  <dcterms:created xsi:type="dcterms:W3CDTF">2008-09-16T07:00:15Z</dcterms:created>
  <dcterms:modified xsi:type="dcterms:W3CDTF">2018-04-18T19:29:35Z</dcterms:modified>
  <cp:category/>
  <cp:version/>
  <cp:contentType/>
  <cp:contentStatus/>
</cp:coreProperties>
</file>