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680" tabRatio="839" activeTab="1"/>
  </bookViews>
  <sheets>
    <sheet name="Kinizsi" sheetId="1" r:id="rId1"/>
    <sheet name="Tápé" sheetId="2" r:id="rId2"/>
    <sheet name="Szedd Le" sheetId="3" r:id="rId3"/>
    <sheet name="Kalmár" sheetId="4" r:id="rId4"/>
    <sheet name="Privát" sheetId="5" r:id="rId5"/>
    <sheet name="Santé" sheetId="6" r:id="rId6"/>
    <sheet name="Dél Akku" sheetId="7" r:id="rId7"/>
    <sheet name="Bolgár" sheetId="8" r:id="rId8"/>
    <sheet name="Szefo" sheetId="9" r:id="rId9"/>
    <sheet name="Pörc" sheetId="10" r:id="rId10"/>
    <sheet name="Anro ker" sheetId="11" r:id="rId11"/>
    <sheet name="Amazonok" sheetId="12" r:id="rId12"/>
    <sheet name="Phoenix" sheetId="13" r:id="rId13"/>
    <sheet name="Guriga" sheetId="14" r:id="rId14"/>
    <sheet name="Postás szakszerv." sheetId="15" r:id="rId15"/>
  </sheets>
  <definedNames/>
  <calcPr fullCalcOnLoad="1"/>
</workbook>
</file>

<file path=xl/sharedStrings.xml><?xml version="1.0" encoding="utf-8"?>
<sst xmlns="http://schemas.openxmlformats.org/spreadsheetml/2006/main" count="830" uniqueCount="190">
  <si>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</si>
  <si>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</si>
  <si>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</si>
  <si>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</si>
  <si>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</si>
  <si>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</si>
  <si>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</si>
  <si>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</si>
  <si>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</si>
  <si>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</si>
  <si>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</si>
  <si>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</si>
  <si>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</si>
  <si>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14. Forduló</t>
  </si>
  <si>
    <t>15. Forduló</t>
  </si>
  <si>
    <t>Tápé</t>
  </si>
  <si>
    <t>Kalmár</t>
  </si>
  <si>
    <t>Privát</t>
  </si>
  <si>
    <t>Phoenix</t>
  </si>
  <si>
    <t>Guriga</t>
  </si>
  <si>
    <t>Anro Ker</t>
  </si>
  <si>
    <t>Szefo</t>
  </si>
  <si>
    <t>Pörc TC</t>
  </si>
  <si>
    <t>Dél Akku</t>
  </si>
  <si>
    <t>-</t>
  </si>
  <si>
    <t>Postás</t>
  </si>
  <si>
    <t>Szedd Le</t>
  </si>
  <si>
    <t>Santé</t>
  </si>
  <si>
    <t>Amazonok</t>
  </si>
  <si>
    <t>Bolgár</t>
  </si>
  <si>
    <t>Ellenfél</t>
  </si>
  <si>
    <t>Kinizsi</t>
  </si>
  <si>
    <t>Dobók</t>
  </si>
  <si>
    <t>Pörc</t>
  </si>
  <si>
    <t>Anro ker</t>
  </si>
  <si>
    <t xml:space="preserve">Amazonok </t>
  </si>
  <si>
    <t>Kamlár</t>
  </si>
  <si>
    <t xml:space="preserve">Pörc </t>
  </si>
  <si>
    <t>mérkőzés eredménye</t>
  </si>
  <si>
    <t>ellenfél</t>
  </si>
  <si>
    <t>Össz. dobott fa</t>
  </si>
  <si>
    <t>fa különbség</t>
  </si>
  <si>
    <t>Szedd le</t>
  </si>
  <si>
    <t>Rangasz Pál</t>
  </si>
  <si>
    <t>Olajos Mihály</t>
  </si>
  <si>
    <t>Győző-Molnár Krisztina</t>
  </si>
  <si>
    <t>Szabó László</t>
  </si>
  <si>
    <t>Huszka Bea</t>
  </si>
  <si>
    <t>Iványi László</t>
  </si>
  <si>
    <t>Kaufmann Zoltán</t>
  </si>
  <si>
    <t>Gyuris Gábor</t>
  </si>
  <si>
    <t>Elek-Savanya István</t>
  </si>
  <si>
    <t>Tímár Edina</t>
  </si>
  <si>
    <t>Sáfrány Anita</t>
  </si>
  <si>
    <t>Dobozi Iván</t>
  </si>
  <si>
    <t>Pontfogók jelölése</t>
  </si>
  <si>
    <t>Vidács István</t>
  </si>
  <si>
    <t>Mészáros Mihály</t>
  </si>
  <si>
    <t>Bálint József</t>
  </si>
  <si>
    <t>Avar György</t>
  </si>
  <si>
    <t>Kővári Árpád</t>
  </si>
  <si>
    <t>Teimel Zoltán</t>
  </si>
  <si>
    <t>Retek Ferenc</t>
  </si>
  <si>
    <t>Ábrahám László</t>
  </si>
  <si>
    <t>Ráczné Erzsi</t>
  </si>
  <si>
    <t>Nagy József</t>
  </si>
  <si>
    <t>Mogyorósi László</t>
  </si>
  <si>
    <t>Kónya János</t>
  </si>
  <si>
    <t>Papp László</t>
  </si>
  <si>
    <t>Kiss József</t>
  </si>
  <si>
    <t>Török Gábor</t>
  </si>
  <si>
    <t>Csanádiné Ari</t>
  </si>
  <si>
    <t>Pallagi János</t>
  </si>
  <si>
    <t>Pallaginé Piroska</t>
  </si>
  <si>
    <t>Ohátné Böbe</t>
  </si>
  <si>
    <t>Óhidy István</t>
  </si>
  <si>
    <t>Galgóczy Tibor</t>
  </si>
  <si>
    <t>Dancsó Antal</t>
  </si>
  <si>
    <t>Moráth László</t>
  </si>
  <si>
    <t>Jaksa Tibor</t>
  </si>
  <si>
    <t>Ugrai Antal</t>
  </si>
  <si>
    <t>Balogh László</t>
  </si>
  <si>
    <t>Naschitz Károly</t>
  </si>
  <si>
    <t>Zsódi Imre</t>
  </si>
  <si>
    <t>Lázár János</t>
  </si>
  <si>
    <t>Tompa Panni</t>
  </si>
  <si>
    <t>Szani Péter</t>
  </si>
  <si>
    <t>Ifj. Bogdán Gábor</t>
  </si>
  <si>
    <t>Hollos Imre</t>
  </si>
  <si>
    <t>Hódi Tamás</t>
  </si>
  <si>
    <t>Mező Ferenc</t>
  </si>
  <si>
    <t>Bogdán Gábor</t>
  </si>
  <si>
    <t>Andracsek Roland</t>
  </si>
  <si>
    <t>Ábrahám György</t>
  </si>
  <si>
    <t>Szögi Zoltán</t>
  </si>
  <si>
    <t>Stercz Péter</t>
  </si>
  <si>
    <t>Maszlag István</t>
  </si>
  <si>
    <t>Kratochwill József</t>
  </si>
  <si>
    <t>Péter Csaba</t>
  </si>
  <si>
    <t>Bodócsi László</t>
  </si>
  <si>
    <t>Mladin István</t>
  </si>
  <si>
    <t>Papp Tamás</t>
  </si>
  <si>
    <t>Péter Norbert</t>
  </si>
  <si>
    <t>Calbert László</t>
  </si>
  <si>
    <t>Majoros Tibor</t>
  </si>
  <si>
    <t>Nagymihályné Böbe</t>
  </si>
  <si>
    <t>Busa Endre</t>
  </si>
  <si>
    <t>Battancs Szilveszter</t>
  </si>
  <si>
    <t>Kerti Róbert</t>
  </si>
  <si>
    <t>Horváth Hajni</t>
  </si>
  <si>
    <t>Majoros Gyula</t>
  </si>
  <si>
    <t>Kővágóné Ági</t>
  </si>
  <si>
    <t>Fodor József</t>
  </si>
  <si>
    <t>Lengyel József</t>
  </si>
  <si>
    <t>Sári Zoltán</t>
  </si>
  <si>
    <t>Kollár Zsolt</t>
  </si>
  <si>
    <t>Tóth Mihály</t>
  </si>
  <si>
    <t>Kamasz Gábor</t>
  </si>
  <si>
    <t>Kalmár László</t>
  </si>
  <si>
    <t>Balogh József</t>
  </si>
  <si>
    <t>Ifj. Sonkoly László</t>
  </si>
  <si>
    <t>Ifj. Faragó Zoltán</t>
  </si>
  <si>
    <t>Naschitz Katalin</t>
  </si>
  <si>
    <t>Veres Zsolt</t>
  </si>
  <si>
    <t>Török József</t>
  </si>
  <si>
    <t>Kovács György</t>
  </si>
  <si>
    <t>Lőrincz Csaba</t>
  </si>
  <si>
    <t>Dobra Ferenc</t>
  </si>
  <si>
    <t>Mracskó Annamária</t>
  </si>
  <si>
    <t>Réperger István</t>
  </si>
  <si>
    <t>Horváth István</t>
  </si>
  <si>
    <t>Miklós Zsolt</t>
  </si>
  <si>
    <t>Balla Sándor</t>
  </si>
  <si>
    <t>Nagymihály Ferenc</t>
  </si>
  <si>
    <t>Frank Antal</t>
  </si>
  <si>
    <t>Csamangó Csaba</t>
  </si>
  <si>
    <t>Szombati János</t>
  </si>
  <si>
    <t>Szendrei Zsolt</t>
  </si>
  <si>
    <t>Szanyi Géza</t>
  </si>
  <si>
    <t>Kalmár József</t>
  </si>
  <si>
    <t>Németh József</t>
  </si>
  <si>
    <t>Balázs István</t>
  </si>
  <si>
    <t>Buri Jenő</t>
  </si>
  <si>
    <t>Kórász Anna</t>
  </si>
  <si>
    <t>Ferenczi László</t>
  </si>
  <si>
    <t>Andrássy Csaba</t>
  </si>
  <si>
    <t>Pocsainé Zsuzsa</t>
  </si>
  <si>
    <t>Erdei Károly</t>
  </si>
  <si>
    <t>Juhász Tibor</t>
  </si>
  <si>
    <t>Bolgár Tamás</t>
  </si>
  <si>
    <t>Szabó István</t>
  </si>
  <si>
    <t>Nagy-Dani Károly</t>
  </si>
  <si>
    <t>Forró Anita</t>
  </si>
  <si>
    <t>Rimanoczy Tiván</t>
  </si>
  <si>
    <t>Papp Péter</t>
  </si>
  <si>
    <t>Kovács Orsolya</t>
  </si>
  <si>
    <t>Szerzett pontok</t>
  </si>
  <si>
    <t>Szett állás</t>
  </si>
  <si>
    <t>Össz pontszám:</t>
  </si>
  <si>
    <t>Török Csaba</t>
  </si>
  <si>
    <t>Faragó Zoltán</t>
  </si>
  <si>
    <t>Kecse-Nagy Sándor</t>
  </si>
  <si>
    <t>Eperjesi József</t>
  </si>
  <si>
    <t>Márta Sándor</t>
  </si>
  <si>
    <t>Tót Zsolt</t>
  </si>
  <si>
    <t>Andracsek Tibor</t>
  </si>
  <si>
    <t>Gömöri József</t>
  </si>
  <si>
    <t>Török Attila</t>
  </si>
  <si>
    <t>Molnár Antal</t>
  </si>
  <si>
    <t>Gál Zoltán</t>
  </si>
  <si>
    <t>Kovács Béla</t>
  </si>
  <si>
    <t>Bárkai Krisztián</t>
  </si>
  <si>
    <t>Gyöngyösi Mária</t>
  </si>
  <si>
    <t>Tóth Tibor</t>
  </si>
  <si>
    <t>Berek Tibor</t>
  </si>
  <si>
    <t>Horváth Ibolya</t>
  </si>
  <si>
    <t>Rimanóczy Anita</t>
  </si>
  <si>
    <t>Izsák Gábor</t>
  </si>
  <si>
    <t>Varga Magdolna</t>
  </si>
  <si>
    <t>Vámosi Lukács</t>
  </si>
  <si>
    <t>szett különbség</t>
  </si>
  <si>
    <t>Dávid László</t>
  </si>
  <si>
    <t>Vukovic Igor</t>
  </si>
  <si>
    <t>Bolgár Tamásné</t>
  </si>
  <si>
    <t>Bódi Tibor</t>
  </si>
  <si>
    <t>Átlag:</t>
  </si>
  <si>
    <t>csapat átlag:</t>
  </si>
  <si>
    <t>Ifj. Maszlag István</t>
  </si>
  <si>
    <t>Farkas Ilona</t>
  </si>
  <si>
    <t>Bajorics Csaba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</si>
</sst>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kkphon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 style="double"/>
      <top>
        <color indexed="63"/>
      </top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medium"/>
    </border>
    <border diagonalUp="1" diagonalDown="1">
      <left>
        <color indexed="63"/>
      </left>
      <right style="double"/>
      <top>
        <color indexed="63"/>
      </top>
      <bottom style="double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="89" zoomScaleNormal="89" workbookViewId="0" topLeftCell="A1">
      <selection activeCell="C19" sqref="C19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9.75390625" style="1" customWidth="1"/>
    <col min="5" max="12" width="9.125" style="1" customWidth="1"/>
    <col min="13" max="13" width="15.753906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0.875" style="1" customWidth="1"/>
    <col min="18" max="18" width="9.125" style="2" customWidth="1"/>
    <col min="19" max="19" width="15.00390625" style="2" bestFit="1" customWidth="1"/>
    <col min="20" max="20" width="9.125" style="2" customWidth="1"/>
  </cols>
  <sheetData>
    <row r="1" spans="3:15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</row>
    <row r="2" spans="2:17" ht="32.25" thickBot="1">
      <c r="B2" s="3" t="s">
        <v>30</v>
      </c>
      <c r="C2" s="15" t="s">
        <v>56</v>
      </c>
      <c r="D2" s="15" t="s">
        <v>57</v>
      </c>
      <c r="E2" s="15" t="s">
        <v>58</v>
      </c>
      <c r="F2" s="15" t="s">
        <v>59</v>
      </c>
      <c r="G2" s="15" t="s">
        <v>60</v>
      </c>
      <c r="H2" s="15" t="s">
        <v>61</v>
      </c>
      <c r="I2" s="15" t="s">
        <v>148</v>
      </c>
      <c r="J2" s="15" t="s">
        <v>167</v>
      </c>
      <c r="K2" s="15" t="s">
        <v>179</v>
      </c>
      <c r="L2" s="15" t="s">
        <v>184</v>
      </c>
      <c r="M2" s="3" t="s">
        <v>40</v>
      </c>
      <c r="N2" s="3" t="s">
        <v>31</v>
      </c>
      <c r="O2" s="3" t="s">
        <v>39</v>
      </c>
      <c r="P2" s="3" t="s">
        <v>41</v>
      </c>
      <c r="Q2" s="19" t="s">
        <v>156</v>
      </c>
    </row>
    <row r="3" spans="1:17" ht="15.75">
      <c r="A3" s="1" t="s">
        <v>0</v>
      </c>
      <c r="B3" s="1" t="s">
        <v>17</v>
      </c>
      <c r="C3" s="16">
        <v>437</v>
      </c>
      <c r="D3" s="1">
        <v>423</v>
      </c>
      <c r="E3" s="1">
        <v>420</v>
      </c>
      <c r="F3" s="16">
        <v>447</v>
      </c>
      <c r="G3" s="16">
        <v>440</v>
      </c>
      <c r="H3" s="16">
        <v>449</v>
      </c>
      <c r="L3" s="10"/>
      <c r="M3" s="7">
        <f>SUM(C3:L3)</f>
        <v>2616</v>
      </c>
      <c r="N3" s="1">
        <v>6</v>
      </c>
      <c r="O3" s="1">
        <v>2</v>
      </c>
      <c r="P3" s="1">
        <v>3</v>
      </c>
      <c r="Q3" s="1">
        <v>2</v>
      </c>
    </row>
    <row r="4" spans="1:17" ht="15.75">
      <c r="A4" s="1" t="s">
        <v>1</v>
      </c>
      <c r="B4" s="1" t="s">
        <v>18</v>
      </c>
      <c r="C4" s="1">
        <v>409</v>
      </c>
      <c r="D4" s="16">
        <v>427</v>
      </c>
      <c r="E4" s="1">
        <v>420</v>
      </c>
      <c r="F4" s="16">
        <v>423</v>
      </c>
      <c r="G4" s="16">
        <v>448</v>
      </c>
      <c r="H4" s="16">
        <v>443</v>
      </c>
      <c r="L4" s="10"/>
      <c r="M4" s="7">
        <f aca="true" t="shared" si="0" ref="M4:M17">SUM(C4:L4)</f>
        <v>2570</v>
      </c>
      <c r="N4" s="1">
        <v>6</v>
      </c>
      <c r="O4" s="1">
        <v>2</v>
      </c>
      <c r="P4" s="1">
        <v>56</v>
      </c>
      <c r="Q4" s="1">
        <v>2</v>
      </c>
    </row>
    <row r="5" spans="1:17" ht="15.75">
      <c r="A5" s="1" t="s">
        <v>2</v>
      </c>
      <c r="B5" s="1" t="s">
        <v>19</v>
      </c>
      <c r="C5" s="16">
        <v>414</v>
      </c>
      <c r="D5" s="16">
        <v>430</v>
      </c>
      <c r="E5" s="16">
        <v>416</v>
      </c>
      <c r="F5" s="1">
        <v>409</v>
      </c>
      <c r="H5" s="16">
        <v>454</v>
      </c>
      <c r="I5" s="16">
        <v>483</v>
      </c>
      <c r="L5" s="10"/>
      <c r="M5" s="7">
        <f t="shared" si="0"/>
        <v>2606</v>
      </c>
      <c r="N5" s="1">
        <v>7</v>
      </c>
      <c r="O5" s="1">
        <v>1</v>
      </c>
      <c r="P5" s="1">
        <v>294</v>
      </c>
      <c r="Q5" s="1">
        <v>2</v>
      </c>
    </row>
    <row r="6" spans="1:17" ht="15.75">
      <c r="A6" s="1" t="s">
        <v>3</v>
      </c>
      <c r="B6" s="1" t="s">
        <v>20</v>
      </c>
      <c r="D6" s="16">
        <v>452</v>
      </c>
      <c r="E6" s="1">
        <v>220</v>
      </c>
      <c r="F6" s="16">
        <v>444</v>
      </c>
      <c r="G6" s="1">
        <v>416</v>
      </c>
      <c r="H6" s="1">
        <v>188</v>
      </c>
      <c r="I6" s="1">
        <v>403</v>
      </c>
      <c r="J6" s="16">
        <v>452</v>
      </c>
      <c r="L6" s="10"/>
      <c r="M6" s="7">
        <f t="shared" si="0"/>
        <v>2575</v>
      </c>
      <c r="N6" s="1">
        <v>3</v>
      </c>
      <c r="O6" s="1">
        <v>5</v>
      </c>
      <c r="P6" s="1">
        <v>-15</v>
      </c>
      <c r="Q6" s="1">
        <v>0</v>
      </c>
    </row>
    <row r="7" spans="1:17" ht="15.75">
      <c r="A7" s="1" t="s">
        <v>4</v>
      </c>
      <c r="B7" s="1" t="s">
        <v>21</v>
      </c>
      <c r="D7" s="16">
        <v>440</v>
      </c>
      <c r="E7" s="16">
        <v>452</v>
      </c>
      <c r="F7" s="1">
        <v>391</v>
      </c>
      <c r="G7" s="16">
        <v>454</v>
      </c>
      <c r="H7" s="16">
        <v>450</v>
      </c>
      <c r="J7" s="1">
        <v>429</v>
      </c>
      <c r="L7" s="10"/>
      <c r="M7" s="7">
        <f t="shared" si="0"/>
        <v>2616</v>
      </c>
      <c r="N7" s="1">
        <v>6</v>
      </c>
      <c r="O7" s="1">
        <v>2</v>
      </c>
      <c r="P7" s="1">
        <v>263</v>
      </c>
      <c r="Q7" s="1">
        <v>2</v>
      </c>
    </row>
    <row r="8" spans="1:17" ht="15.75">
      <c r="A8" s="1" t="s">
        <v>5</v>
      </c>
      <c r="B8" s="1" t="s">
        <v>22</v>
      </c>
      <c r="D8" s="16">
        <v>462</v>
      </c>
      <c r="F8" s="1">
        <v>399</v>
      </c>
      <c r="G8" s="16">
        <v>454</v>
      </c>
      <c r="H8" s="1">
        <v>415</v>
      </c>
      <c r="I8" s="1">
        <v>418</v>
      </c>
      <c r="J8" s="16">
        <v>445</v>
      </c>
      <c r="L8" s="10"/>
      <c r="M8" s="7">
        <f t="shared" si="0"/>
        <v>2593</v>
      </c>
      <c r="N8" s="1">
        <v>5</v>
      </c>
      <c r="O8" s="1">
        <v>3</v>
      </c>
      <c r="P8" s="1">
        <v>77</v>
      </c>
      <c r="Q8" s="1">
        <v>2</v>
      </c>
    </row>
    <row r="9" spans="1:17" ht="15.75">
      <c r="A9" s="1" t="s">
        <v>6</v>
      </c>
      <c r="B9" s="1" t="s">
        <v>16</v>
      </c>
      <c r="D9" s="16">
        <v>446</v>
      </c>
      <c r="E9" s="16">
        <v>442</v>
      </c>
      <c r="F9" s="1">
        <v>426</v>
      </c>
      <c r="G9" s="16">
        <v>448</v>
      </c>
      <c r="H9" s="16">
        <v>449</v>
      </c>
      <c r="J9" s="16">
        <v>454</v>
      </c>
      <c r="L9" s="10"/>
      <c r="M9" s="7">
        <f t="shared" si="0"/>
        <v>2665</v>
      </c>
      <c r="N9" s="1">
        <v>7</v>
      </c>
      <c r="O9" s="1">
        <v>1</v>
      </c>
      <c r="P9" s="7">
        <f>M9-2496</f>
        <v>169</v>
      </c>
      <c r="Q9" s="1">
        <v>2</v>
      </c>
    </row>
    <row r="10" spans="1:17" ht="15.75">
      <c r="A10" s="1" t="s">
        <v>7</v>
      </c>
      <c r="B10" s="1" t="s">
        <v>15</v>
      </c>
      <c r="D10" s="1">
        <v>412</v>
      </c>
      <c r="E10" s="1">
        <v>439</v>
      </c>
      <c r="F10" s="16">
        <v>446</v>
      </c>
      <c r="G10" s="16">
        <v>504</v>
      </c>
      <c r="H10" s="1">
        <v>423</v>
      </c>
      <c r="J10" s="1">
        <v>436</v>
      </c>
      <c r="L10" s="10"/>
      <c r="M10" s="7">
        <f t="shared" si="0"/>
        <v>2660</v>
      </c>
      <c r="N10" s="1">
        <v>2</v>
      </c>
      <c r="O10" s="1">
        <v>6</v>
      </c>
      <c r="P10" s="1">
        <v>-18</v>
      </c>
      <c r="Q10" s="1">
        <v>0</v>
      </c>
    </row>
    <row r="11" spans="1:17" ht="15.75">
      <c r="A11" s="1" t="s">
        <v>8</v>
      </c>
      <c r="B11" s="1" t="s">
        <v>23</v>
      </c>
      <c r="C11" s="16">
        <v>441</v>
      </c>
      <c r="E11" s="16">
        <v>442</v>
      </c>
      <c r="F11" s="1">
        <v>427</v>
      </c>
      <c r="G11" s="16">
        <v>450</v>
      </c>
      <c r="H11" s="16">
        <v>435</v>
      </c>
      <c r="J11" s="16">
        <v>466</v>
      </c>
      <c r="L11" s="10"/>
      <c r="M11" s="7">
        <f t="shared" si="0"/>
        <v>2661</v>
      </c>
      <c r="N11" s="1">
        <v>7</v>
      </c>
      <c r="O11" s="1">
        <v>1</v>
      </c>
      <c r="P11" s="1">
        <v>95</v>
      </c>
      <c r="Q11" s="1">
        <v>2</v>
      </c>
    </row>
    <row r="12" spans="1:13" ht="15.75">
      <c r="A12" s="1" t="s">
        <v>9</v>
      </c>
      <c r="B12" s="1" t="s">
        <v>24</v>
      </c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7">
        <f t="shared" si="0"/>
        <v>0</v>
      </c>
    </row>
    <row r="13" spans="1:17" ht="15.75">
      <c r="A13" s="1" t="s">
        <v>10</v>
      </c>
      <c r="B13" s="1" t="s">
        <v>25</v>
      </c>
      <c r="C13" s="16">
        <v>431</v>
      </c>
      <c r="D13" s="16">
        <v>457</v>
      </c>
      <c r="E13" s="16">
        <v>454</v>
      </c>
      <c r="I13" s="16">
        <v>462</v>
      </c>
      <c r="J13" s="16">
        <v>445</v>
      </c>
      <c r="K13" s="1">
        <v>405</v>
      </c>
      <c r="L13" s="10"/>
      <c r="M13" s="7">
        <f t="shared" si="0"/>
        <v>2654</v>
      </c>
      <c r="N13" s="1">
        <v>7</v>
      </c>
      <c r="O13" s="1">
        <v>1</v>
      </c>
      <c r="P13" s="7">
        <f>M13-2274</f>
        <v>380</v>
      </c>
      <c r="Q13" s="1">
        <v>2</v>
      </c>
    </row>
    <row r="14" spans="1:17" ht="15.75">
      <c r="A14" s="1" t="s">
        <v>11</v>
      </c>
      <c r="B14" s="1" t="s">
        <v>26</v>
      </c>
      <c r="C14" s="1">
        <v>424</v>
      </c>
      <c r="D14" s="1">
        <v>426</v>
      </c>
      <c r="E14" s="1">
        <v>438</v>
      </c>
      <c r="G14" s="16">
        <v>469</v>
      </c>
      <c r="I14" s="1">
        <v>416</v>
      </c>
      <c r="L14" s="34">
        <v>517</v>
      </c>
      <c r="M14" s="7">
        <f t="shared" si="0"/>
        <v>2690</v>
      </c>
      <c r="N14" s="1">
        <v>4</v>
      </c>
      <c r="O14" s="1">
        <v>4</v>
      </c>
      <c r="P14" s="1">
        <v>2</v>
      </c>
      <c r="Q14" s="1">
        <v>1</v>
      </c>
    </row>
    <row r="15" spans="1:17" ht="15.75">
      <c r="A15" s="1" t="s">
        <v>12</v>
      </c>
      <c r="B15" s="1" t="s">
        <v>27</v>
      </c>
      <c r="C15" s="1">
        <v>418</v>
      </c>
      <c r="D15" s="1">
        <v>393</v>
      </c>
      <c r="G15" s="1">
        <v>417</v>
      </c>
      <c r="I15" s="16">
        <v>436</v>
      </c>
      <c r="J15" s="16">
        <v>422</v>
      </c>
      <c r="L15" s="34">
        <v>435</v>
      </c>
      <c r="M15" s="7">
        <f t="shared" si="0"/>
        <v>2521</v>
      </c>
      <c r="N15" s="1">
        <v>3</v>
      </c>
      <c r="O15" s="1">
        <v>5</v>
      </c>
      <c r="P15" s="1">
        <v>-58</v>
      </c>
      <c r="Q15" s="1">
        <v>0</v>
      </c>
    </row>
    <row r="16" spans="1:17" ht="15.75">
      <c r="A16" s="1" t="s">
        <v>13</v>
      </c>
      <c r="B16" s="1" t="s">
        <v>28</v>
      </c>
      <c r="E16" s="16">
        <v>467</v>
      </c>
      <c r="G16" s="16">
        <v>477</v>
      </c>
      <c r="I16" s="1">
        <v>422</v>
      </c>
      <c r="J16" s="16">
        <v>469</v>
      </c>
      <c r="K16" s="1">
        <v>414</v>
      </c>
      <c r="L16" s="34">
        <v>488</v>
      </c>
      <c r="M16" s="7">
        <f t="shared" si="0"/>
        <v>2737</v>
      </c>
      <c r="N16" s="1">
        <v>6</v>
      </c>
      <c r="O16" s="1">
        <v>2</v>
      </c>
      <c r="P16" s="1">
        <v>170</v>
      </c>
      <c r="Q16" s="1">
        <v>2</v>
      </c>
    </row>
    <row r="17" spans="1:17" ht="16.5" thickBot="1">
      <c r="A17" s="1" t="s">
        <v>14</v>
      </c>
      <c r="B17" s="1" t="s">
        <v>29</v>
      </c>
      <c r="C17" s="4"/>
      <c r="D17" s="4">
        <v>417</v>
      </c>
      <c r="E17" s="4">
        <v>412</v>
      </c>
      <c r="F17" s="4"/>
      <c r="G17" s="40">
        <v>467</v>
      </c>
      <c r="H17" s="40">
        <v>428</v>
      </c>
      <c r="I17" s="40">
        <v>449</v>
      </c>
      <c r="J17" s="4"/>
      <c r="K17" s="40">
        <v>428</v>
      </c>
      <c r="L17" s="11"/>
      <c r="M17" s="9">
        <f t="shared" si="0"/>
        <v>2601</v>
      </c>
      <c r="N17" s="4">
        <v>6</v>
      </c>
      <c r="O17" s="4">
        <v>2</v>
      </c>
      <c r="P17" s="4">
        <v>188</v>
      </c>
      <c r="Q17" s="4">
        <v>2</v>
      </c>
    </row>
    <row r="18" spans="3:12" ht="16.5" thickTop="1">
      <c r="C18" s="7">
        <f>SUM(C3:C17)</f>
        <v>2974</v>
      </c>
      <c r="D18" s="7">
        <f aca="true" t="shared" si="1" ref="D18:L18">SUM(D3:D17)</f>
        <v>5185</v>
      </c>
      <c r="E18" s="7">
        <f t="shared" si="1"/>
        <v>5022</v>
      </c>
      <c r="F18" s="7">
        <f t="shared" si="1"/>
        <v>3812</v>
      </c>
      <c r="G18" s="7">
        <f t="shared" si="1"/>
        <v>5444</v>
      </c>
      <c r="H18" s="7">
        <f t="shared" si="1"/>
        <v>4134</v>
      </c>
      <c r="I18" s="7">
        <f t="shared" si="1"/>
        <v>3489</v>
      </c>
      <c r="J18" s="7">
        <f t="shared" si="1"/>
        <v>4018</v>
      </c>
      <c r="K18" s="7">
        <f t="shared" si="1"/>
        <v>1247</v>
      </c>
      <c r="L18" s="12">
        <f t="shared" si="1"/>
        <v>1440</v>
      </c>
    </row>
    <row r="19" spans="2:19" ht="33" customHeight="1">
      <c r="B19" s="20" t="s">
        <v>185</v>
      </c>
      <c r="C19" s="37">
        <f>C18/7</f>
        <v>424.85714285714283</v>
      </c>
      <c r="D19" s="37">
        <f>D18/12</f>
        <v>432.0833333333333</v>
      </c>
      <c r="E19" s="37">
        <f>E18/11.5</f>
        <v>436.69565217391306</v>
      </c>
      <c r="F19" s="37">
        <f>F18/9</f>
        <v>423.55555555555554</v>
      </c>
      <c r="G19" s="37">
        <f>G18/12</f>
        <v>453.6666666666667</v>
      </c>
      <c r="H19" s="37">
        <f>H18/9.5</f>
        <v>435.1578947368421</v>
      </c>
      <c r="I19" s="37">
        <f>I18/8</f>
        <v>436.125</v>
      </c>
      <c r="J19" s="37">
        <f>J18/9</f>
        <v>446.44444444444446</v>
      </c>
      <c r="K19" s="37">
        <f>K18/3</f>
        <v>415.6666666666667</v>
      </c>
      <c r="L19" s="37">
        <f>L18/3</f>
        <v>480</v>
      </c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36765</v>
      </c>
      <c r="N20" s="1">
        <f>SUM(N3:N17)</f>
        <v>75</v>
      </c>
      <c r="O20" s="1">
        <f>SUM(O3:O17)</f>
        <v>37</v>
      </c>
      <c r="P20" s="1">
        <f>SUM(P3:P17)</f>
        <v>1606</v>
      </c>
      <c r="Q20" s="1">
        <f>SUM(Q3:Q17)</f>
        <v>21</v>
      </c>
      <c r="S20" s="2">
        <f>N20-O20</f>
        <v>38</v>
      </c>
    </row>
    <row r="21" spans="3:4" ht="15.75">
      <c r="C21" s="43" t="s">
        <v>55</v>
      </c>
      <c r="D21" s="43"/>
    </row>
    <row r="22" spans="13:14" ht="15.75">
      <c r="M22" s="1" t="s">
        <v>186</v>
      </c>
      <c r="N22" s="39">
        <f>M20/14</f>
        <v>2626.0714285714284</v>
      </c>
    </row>
  </sheetData>
  <mergeCells count="4">
    <mergeCell ref="C1:L1"/>
    <mergeCell ref="N1:O1"/>
    <mergeCell ref="C21:D21"/>
    <mergeCell ref="N19:O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N22" sqref="N22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14.00390625" style="1" customWidth="1"/>
    <col min="5" max="5" width="9.125" style="1" customWidth="1"/>
    <col min="6" max="6" width="11.375" style="1" customWidth="1"/>
    <col min="7" max="9" width="9.125" style="1" customWidth="1"/>
    <col min="10" max="10" width="12.00390625" style="1" customWidth="1"/>
    <col min="11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4.62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17" ht="34.5" customHeight="1" thickBot="1">
      <c r="B2" s="3" t="s">
        <v>30</v>
      </c>
      <c r="C2" s="15" t="s">
        <v>104</v>
      </c>
      <c r="D2" s="15" t="s">
        <v>105</v>
      </c>
      <c r="E2" s="15" t="s">
        <v>106</v>
      </c>
      <c r="F2" s="15" t="s">
        <v>107</v>
      </c>
      <c r="G2" s="15" t="s">
        <v>108</v>
      </c>
      <c r="H2" s="15" t="s">
        <v>109</v>
      </c>
      <c r="I2" s="15" t="s">
        <v>132</v>
      </c>
      <c r="J2" s="15" t="s">
        <v>133</v>
      </c>
      <c r="K2" s="15" t="s">
        <v>168</v>
      </c>
      <c r="L2" s="15" t="s">
        <v>175</v>
      </c>
      <c r="M2" s="3" t="s">
        <v>40</v>
      </c>
      <c r="N2" s="3" t="s">
        <v>33</v>
      </c>
      <c r="O2" s="3" t="s">
        <v>39</v>
      </c>
      <c r="P2" s="3" t="s">
        <v>41</v>
      </c>
      <c r="Q2" s="19" t="s">
        <v>156</v>
      </c>
    </row>
    <row r="3" spans="1:17" ht="15.75">
      <c r="A3" s="1" t="s">
        <v>0</v>
      </c>
      <c r="B3" s="1" t="s">
        <v>25</v>
      </c>
      <c r="C3" s="16">
        <v>394</v>
      </c>
      <c r="D3" s="1">
        <v>373</v>
      </c>
      <c r="E3" s="16">
        <v>416</v>
      </c>
      <c r="F3" s="16">
        <v>396</v>
      </c>
      <c r="G3" s="16">
        <v>416</v>
      </c>
      <c r="H3" s="16">
        <v>421</v>
      </c>
      <c r="L3" s="10"/>
      <c r="M3" s="7">
        <f>SUM(C3:L3)</f>
        <v>2416</v>
      </c>
      <c r="N3" s="1">
        <v>7</v>
      </c>
      <c r="O3" s="1">
        <v>1</v>
      </c>
      <c r="P3" s="1">
        <v>137</v>
      </c>
      <c r="Q3" s="1">
        <v>2</v>
      </c>
    </row>
    <row r="4" spans="1:17" ht="15.75">
      <c r="A4" s="1" t="s">
        <v>1</v>
      </c>
      <c r="B4" s="1" t="s">
        <v>26</v>
      </c>
      <c r="C4" s="1">
        <v>382</v>
      </c>
      <c r="D4" s="16">
        <v>389</v>
      </c>
      <c r="F4" s="1">
        <v>376</v>
      </c>
      <c r="G4" s="1">
        <v>381</v>
      </c>
      <c r="I4" s="1">
        <v>345</v>
      </c>
      <c r="J4" s="16">
        <v>455</v>
      </c>
      <c r="L4" s="10"/>
      <c r="M4" s="7">
        <f aca="true" t="shared" si="0" ref="M4:M17">SUM(C4:L4)</f>
        <v>2328</v>
      </c>
      <c r="N4" s="1">
        <v>2</v>
      </c>
      <c r="O4" s="1">
        <v>6</v>
      </c>
      <c r="P4" s="1">
        <v>-174</v>
      </c>
      <c r="Q4" s="1">
        <v>0</v>
      </c>
    </row>
    <row r="5" spans="1:17" ht="15.75">
      <c r="A5" s="1" t="s">
        <v>2</v>
      </c>
      <c r="B5" s="1" t="s">
        <v>27</v>
      </c>
      <c r="C5" s="16">
        <v>451</v>
      </c>
      <c r="D5" s="1">
        <v>410</v>
      </c>
      <c r="F5" s="1">
        <v>405</v>
      </c>
      <c r="G5" s="1">
        <v>412</v>
      </c>
      <c r="H5" s="16">
        <v>421</v>
      </c>
      <c r="J5" s="1">
        <v>398</v>
      </c>
      <c r="L5" s="10"/>
      <c r="M5" s="7">
        <f t="shared" si="0"/>
        <v>2497</v>
      </c>
      <c r="N5" s="1">
        <v>2</v>
      </c>
      <c r="O5" s="1">
        <v>6</v>
      </c>
      <c r="P5" s="1">
        <v>-121</v>
      </c>
      <c r="Q5" s="1">
        <v>0</v>
      </c>
    </row>
    <row r="6" spans="1:17" ht="15.75">
      <c r="A6" s="1" t="s">
        <v>3</v>
      </c>
      <c r="B6" s="1" t="s">
        <v>28</v>
      </c>
      <c r="C6" s="1">
        <v>405</v>
      </c>
      <c r="F6" s="16">
        <v>417</v>
      </c>
      <c r="G6" s="16">
        <v>424</v>
      </c>
      <c r="H6" s="16">
        <v>455</v>
      </c>
      <c r="I6" s="1">
        <v>391</v>
      </c>
      <c r="K6" s="1">
        <v>356</v>
      </c>
      <c r="L6" s="10"/>
      <c r="M6" s="7">
        <f t="shared" si="0"/>
        <v>2448</v>
      </c>
      <c r="N6" s="1">
        <v>3</v>
      </c>
      <c r="O6" s="1">
        <v>5</v>
      </c>
      <c r="P6" s="1">
        <v>-20</v>
      </c>
      <c r="Q6" s="1">
        <v>0</v>
      </c>
    </row>
    <row r="7" spans="1:17" ht="15.75">
      <c r="A7" s="1" t="s">
        <v>4</v>
      </c>
      <c r="B7" s="1" t="s">
        <v>29</v>
      </c>
      <c r="C7" s="16">
        <v>435</v>
      </c>
      <c r="D7" s="1">
        <v>401</v>
      </c>
      <c r="F7" s="1">
        <v>401</v>
      </c>
      <c r="G7" s="16">
        <v>432</v>
      </c>
      <c r="H7" s="16">
        <v>443</v>
      </c>
      <c r="I7" s="1">
        <v>373</v>
      </c>
      <c r="L7" s="10"/>
      <c r="M7" s="7">
        <f t="shared" si="0"/>
        <v>2485</v>
      </c>
      <c r="N7" s="1">
        <v>3</v>
      </c>
      <c r="O7" s="1">
        <v>5</v>
      </c>
      <c r="P7" s="7">
        <f>M7-2590</f>
        <v>-105</v>
      </c>
      <c r="Q7" s="1">
        <v>0</v>
      </c>
    </row>
    <row r="8" spans="1:17" ht="15.75">
      <c r="A8" s="1" t="s">
        <v>5</v>
      </c>
      <c r="B8" s="1" t="s">
        <v>31</v>
      </c>
      <c r="C8" s="16">
        <v>432</v>
      </c>
      <c r="D8" s="1">
        <v>398</v>
      </c>
      <c r="F8" s="1">
        <v>418</v>
      </c>
      <c r="G8" s="16">
        <v>429</v>
      </c>
      <c r="H8" s="16">
        <v>447</v>
      </c>
      <c r="L8" s="10">
        <v>392</v>
      </c>
      <c r="M8" s="7">
        <f t="shared" si="0"/>
        <v>2516</v>
      </c>
      <c r="N8" s="1">
        <v>3</v>
      </c>
      <c r="O8" s="1">
        <v>5</v>
      </c>
      <c r="P8" s="1">
        <v>-77</v>
      </c>
      <c r="Q8" s="1">
        <v>0</v>
      </c>
    </row>
    <row r="9" spans="1:17" ht="15.75">
      <c r="A9" s="1" t="s">
        <v>6</v>
      </c>
      <c r="B9" s="1" t="s">
        <v>18</v>
      </c>
      <c r="C9" s="1">
        <v>388</v>
      </c>
      <c r="D9" s="1">
        <v>390</v>
      </c>
      <c r="F9" s="1">
        <v>391</v>
      </c>
      <c r="G9" s="1">
        <v>390</v>
      </c>
      <c r="H9" s="16">
        <v>429</v>
      </c>
      <c r="I9" s="1">
        <v>380</v>
      </c>
      <c r="L9" s="10"/>
      <c r="M9" s="7">
        <f t="shared" si="0"/>
        <v>2368</v>
      </c>
      <c r="N9" s="1">
        <v>1</v>
      </c>
      <c r="O9" s="1">
        <v>7</v>
      </c>
      <c r="P9" s="7">
        <f>M9-2580</f>
        <v>-212</v>
      </c>
      <c r="Q9" s="1">
        <v>0</v>
      </c>
    </row>
    <row r="10" spans="1:17" ht="15.75">
      <c r="A10" s="1" t="s">
        <v>7</v>
      </c>
      <c r="B10" s="1" t="s">
        <v>19</v>
      </c>
      <c r="C10" s="16">
        <v>418</v>
      </c>
      <c r="D10" s="1">
        <v>376</v>
      </c>
      <c r="F10" s="1">
        <v>375</v>
      </c>
      <c r="G10" s="16">
        <v>450</v>
      </c>
      <c r="H10" s="16">
        <v>488</v>
      </c>
      <c r="L10" s="10">
        <v>380</v>
      </c>
      <c r="M10" s="7">
        <f t="shared" si="0"/>
        <v>2487</v>
      </c>
      <c r="N10" s="1">
        <v>5</v>
      </c>
      <c r="O10" s="1">
        <v>3</v>
      </c>
      <c r="P10" s="7">
        <f>M10-2376</f>
        <v>111</v>
      </c>
      <c r="Q10" s="1">
        <v>2</v>
      </c>
    </row>
    <row r="11" spans="1:17" ht="15.75">
      <c r="A11" s="1" t="s">
        <v>8</v>
      </c>
      <c r="B11" s="1" t="s">
        <v>20</v>
      </c>
      <c r="C11" s="16">
        <v>438</v>
      </c>
      <c r="D11" s="1">
        <v>382</v>
      </c>
      <c r="F11" s="16">
        <v>429</v>
      </c>
      <c r="G11" s="1">
        <v>373</v>
      </c>
      <c r="H11" s="16">
        <v>436</v>
      </c>
      <c r="L11" s="10">
        <v>396</v>
      </c>
      <c r="M11" s="7">
        <f t="shared" si="0"/>
        <v>2454</v>
      </c>
      <c r="N11" s="1">
        <v>3</v>
      </c>
      <c r="O11" s="1">
        <v>5</v>
      </c>
      <c r="P11" s="1">
        <v>-144</v>
      </c>
      <c r="Q11" s="1">
        <v>0</v>
      </c>
    </row>
    <row r="12" spans="1:17" ht="15.75">
      <c r="A12" s="1" t="s">
        <v>9</v>
      </c>
      <c r="B12" s="1" t="s">
        <v>21</v>
      </c>
      <c r="C12" s="16">
        <v>455</v>
      </c>
      <c r="D12" s="1">
        <v>383</v>
      </c>
      <c r="F12" s="1">
        <v>423</v>
      </c>
      <c r="G12" s="16">
        <v>430</v>
      </c>
      <c r="H12" s="16">
        <v>446</v>
      </c>
      <c r="L12" s="10">
        <v>389</v>
      </c>
      <c r="M12" s="7">
        <f t="shared" si="0"/>
        <v>2526</v>
      </c>
      <c r="N12" s="1">
        <v>5</v>
      </c>
      <c r="O12" s="1">
        <v>3</v>
      </c>
      <c r="P12" s="1">
        <v>103</v>
      </c>
      <c r="Q12" s="1">
        <v>2</v>
      </c>
    </row>
    <row r="13" spans="1:17" ht="15.75">
      <c r="A13" s="1" t="s">
        <v>10</v>
      </c>
      <c r="B13" s="1" t="s">
        <v>17</v>
      </c>
      <c r="C13" s="1">
        <v>427</v>
      </c>
      <c r="D13" s="1">
        <v>391</v>
      </c>
      <c r="F13" s="16">
        <v>442</v>
      </c>
      <c r="G13" s="1">
        <v>406</v>
      </c>
      <c r="H13" s="16">
        <v>435</v>
      </c>
      <c r="I13" s="1">
        <v>400</v>
      </c>
      <c r="L13" s="10"/>
      <c r="M13" s="7">
        <f t="shared" si="0"/>
        <v>2501</v>
      </c>
      <c r="N13" s="1">
        <v>2</v>
      </c>
      <c r="O13" s="1">
        <v>6</v>
      </c>
      <c r="P13" s="1">
        <v>-96</v>
      </c>
      <c r="Q13" s="1">
        <v>0</v>
      </c>
    </row>
    <row r="14" spans="1:17" ht="15.75">
      <c r="A14" s="1" t="s">
        <v>11</v>
      </c>
      <c r="B14" s="1" t="s">
        <v>16</v>
      </c>
      <c r="C14" s="16">
        <v>452</v>
      </c>
      <c r="E14" s="1">
        <v>411</v>
      </c>
      <c r="F14" s="1">
        <v>411</v>
      </c>
      <c r="G14" s="1">
        <v>417</v>
      </c>
      <c r="H14" s="16">
        <v>461</v>
      </c>
      <c r="L14" s="10">
        <v>395</v>
      </c>
      <c r="M14" s="7">
        <f t="shared" si="0"/>
        <v>2547</v>
      </c>
      <c r="N14" s="1">
        <v>2</v>
      </c>
      <c r="O14" s="1">
        <v>6</v>
      </c>
      <c r="P14" s="1">
        <v>-105</v>
      </c>
      <c r="Q14" s="1">
        <v>0</v>
      </c>
    </row>
    <row r="15" spans="1:17" ht="15.75">
      <c r="A15" s="1" t="s">
        <v>12</v>
      </c>
      <c r="B15" s="1" t="s">
        <v>15</v>
      </c>
      <c r="C15" s="16">
        <v>433</v>
      </c>
      <c r="E15" s="1">
        <v>426</v>
      </c>
      <c r="F15" s="16">
        <v>456</v>
      </c>
      <c r="G15" s="16">
        <v>435</v>
      </c>
      <c r="H15" s="16">
        <v>459</v>
      </c>
      <c r="I15" s="1">
        <v>387</v>
      </c>
      <c r="L15" s="10"/>
      <c r="M15" s="7">
        <f t="shared" si="0"/>
        <v>2596</v>
      </c>
      <c r="N15" s="1">
        <v>6</v>
      </c>
      <c r="O15" s="1">
        <v>2</v>
      </c>
      <c r="P15" s="1">
        <v>104</v>
      </c>
      <c r="Q15" s="1">
        <v>2</v>
      </c>
    </row>
    <row r="16" spans="1:17" ht="15.75">
      <c r="A16" s="1" t="s">
        <v>13</v>
      </c>
      <c r="B16" s="1" t="s">
        <v>23</v>
      </c>
      <c r="C16" s="16">
        <v>449</v>
      </c>
      <c r="E16" s="16">
        <v>428</v>
      </c>
      <c r="F16" s="1">
        <v>410</v>
      </c>
      <c r="G16" s="1">
        <v>400</v>
      </c>
      <c r="H16" s="16">
        <v>422</v>
      </c>
      <c r="L16" s="10">
        <v>397</v>
      </c>
      <c r="M16" s="7">
        <f t="shared" si="0"/>
        <v>2506</v>
      </c>
      <c r="N16" s="1">
        <v>5</v>
      </c>
      <c r="O16" s="1">
        <v>3</v>
      </c>
      <c r="P16" s="1">
        <v>41</v>
      </c>
      <c r="Q16" s="1">
        <v>2</v>
      </c>
    </row>
    <row r="17" spans="1:17" ht="16.5" thickBot="1">
      <c r="A17" s="1" t="s">
        <v>14</v>
      </c>
      <c r="B17" s="1" t="s">
        <v>24</v>
      </c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9">
        <f t="shared" si="0"/>
        <v>0</v>
      </c>
      <c r="N17" s="4"/>
      <c r="O17" s="4"/>
      <c r="P17" s="4"/>
      <c r="Q17" s="4"/>
    </row>
    <row r="18" spans="3:12" ht="16.5" thickTop="1">
      <c r="C18" s="7">
        <f>SUM(C3:C17)</f>
        <v>5959</v>
      </c>
      <c r="D18" s="7">
        <f aca="true" t="shared" si="1" ref="D18:L18">SUM(D3:D17)</f>
        <v>3893</v>
      </c>
      <c r="E18" s="7">
        <f t="shared" si="1"/>
        <v>1681</v>
      </c>
      <c r="F18" s="7">
        <f t="shared" si="1"/>
        <v>5750</v>
      </c>
      <c r="G18" s="7">
        <f t="shared" si="1"/>
        <v>5795</v>
      </c>
      <c r="H18" s="7">
        <f t="shared" si="1"/>
        <v>5763</v>
      </c>
      <c r="I18" s="7">
        <f t="shared" si="1"/>
        <v>2276</v>
      </c>
      <c r="J18" s="7">
        <f t="shared" si="1"/>
        <v>853</v>
      </c>
      <c r="K18" s="7">
        <f t="shared" si="1"/>
        <v>356</v>
      </c>
      <c r="L18" s="7">
        <f t="shared" si="1"/>
        <v>2349</v>
      </c>
    </row>
    <row r="19" spans="2:19" ht="33" customHeight="1">
      <c r="B19" s="20" t="s">
        <v>185</v>
      </c>
      <c r="C19" s="37">
        <f>C18/14</f>
        <v>425.64285714285717</v>
      </c>
      <c r="D19" s="37">
        <f>D18/10</f>
        <v>389.3</v>
      </c>
      <c r="E19" s="37">
        <f>E18/4</f>
        <v>420.25</v>
      </c>
      <c r="F19" s="37">
        <f>F18/14</f>
        <v>410.7142857142857</v>
      </c>
      <c r="G19" s="37">
        <f>G18/14</f>
        <v>413.92857142857144</v>
      </c>
      <c r="H19" s="37">
        <f>H18/13</f>
        <v>443.3076923076923</v>
      </c>
      <c r="I19" s="37">
        <f>I18/6</f>
        <v>379.3333333333333</v>
      </c>
      <c r="J19" s="37">
        <f>J18/2</f>
        <v>426.5</v>
      </c>
      <c r="K19" s="37">
        <f>K18/1</f>
        <v>356</v>
      </c>
      <c r="L19" s="37">
        <f>L18/6</f>
        <v>391.5</v>
      </c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34675</v>
      </c>
      <c r="N20" s="1">
        <f>SUM(N3:N17)</f>
        <v>49</v>
      </c>
      <c r="O20" s="1">
        <f>SUM(O3:O17)</f>
        <v>63</v>
      </c>
      <c r="P20" s="1">
        <f>SUM(P3:P17)</f>
        <v>-558</v>
      </c>
      <c r="Q20" s="1">
        <f>SUM(Q3:Q17)</f>
        <v>10</v>
      </c>
      <c r="S20" s="2">
        <f>N20-O20</f>
        <v>-14</v>
      </c>
    </row>
    <row r="21" ht="15.75">
      <c r="H21" s="17"/>
    </row>
    <row r="22" spans="3:14" ht="15.75">
      <c r="C22" s="43" t="s">
        <v>55</v>
      </c>
      <c r="D22" s="43"/>
      <c r="M22" s="1" t="s">
        <v>186</v>
      </c>
      <c r="N22" s="39">
        <f>M20/14</f>
        <v>2476.785714285714</v>
      </c>
    </row>
  </sheetData>
  <mergeCells count="4">
    <mergeCell ref="C1:L1"/>
    <mergeCell ref="N1:O1"/>
    <mergeCell ref="C22:D22"/>
    <mergeCell ref="N19:O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G7" sqref="G7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10.00390625" style="1" customWidth="1"/>
    <col min="5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1.87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17" ht="32.25" thickBot="1">
      <c r="B2" s="3" t="s">
        <v>30</v>
      </c>
      <c r="C2" s="15" t="s">
        <v>110</v>
      </c>
      <c r="D2" s="15" t="s">
        <v>111</v>
      </c>
      <c r="E2" s="15" t="s">
        <v>112</v>
      </c>
      <c r="F2" s="15" t="s">
        <v>113</v>
      </c>
      <c r="G2" s="15" t="s">
        <v>114</v>
      </c>
      <c r="H2" s="15" t="s">
        <v>115</v>
      </c>
      <c r="I2" s="15" t="s">
        <v>166</v>
      </c>
      <c r="J2" s="15" t="s">
        <v>181</v>
      </c>
      <c r="K2" s="24" t="s">
        <v>182</v>
      </c>
      <c r="L2" s="15"/>
      <c r="M2" s="3" t="s">
        <v>40</v>
      </c>
      <c r="N2" s="3" t="s">
        <v>20</v>
      </c>
      <c r="O2" s="3" t="s">
        <v>39</v>
      </c>
      <c r="P2" s="3" t="s">
        <v>41</v>
      </c>
      <c r="Q2" s="19" t="s">
        <v>156</v>
      </c>
    </row>
    <row r="3" spans="1:17" ht="15.75">
      <c r="A3" s="1" t="s">
        <v>0</v>
      </c>
      <c r="B3" s="1" t="s">
        <v>27</v>
      </c>
      <c r="C3" s="1">
        <v>417</v>
      </c>
      <c r="D3" s="1">
        <v>403</v>
      </c>
      <c r="E3" s="1">
        <v>412</v>
      </c>
      <c r="F3" s="1">
        <v>422</v>
      </c>
      <c r="G3" s="16">
        <v>460</v>
      </c>
      <c r="H3" s="16">
        <v>457</v>
      </c>
      <c r="L3" s="10"/>
      <c r="M3" s="7">
        <f>SUM(C3:L3)</f>
        <v>2571</v>
      </c>
      <c r="N3" s="1">
        <v>2</v>
      </c>
      <c r="O3" s="1">
        <v>6</v>
      </c>
      <c r="P3" s="1">
        <v>-15</v>
      </c>
      <c r="Q3" s="1">
        <v>0</v>
      </c>
    </row>
    <row r="4" spans="1:17" ht="15.75">
      <c r="A4" s="1" t="s">
        <v>1</v>
      </c>
      <c r="B4" s="1" t="s">
        <v>28</v>
      </c>
      <c r="C4" s="16">
        <v>437</v>
      </c>
      <c r="D4" s="1">
        <v>422</v>
      </c>
      <c r="E4" s="16">
        <v>449</v>
      </c>
      <c r="F4" s="16">
        <v>430</v>
      </c>
      <c r="G4" s="1">
        <v>427</v>
      </c>
      <c r="H4" s="1">
        <v>394</v>
      </c>
      <c r="L4" s="10"/>
      <c r="M4" s="7">
        <f aca="true" t="shared" si="0" ref="M4:M17">SUM(C4:L4)</f>
        <v>2559</v>
      </c>
      <c r="N4" s="1">
        <v>3</v>
      </c>
      <c r="O4" s="1">
        <v>5</v>
      </c>
      <c r="P4" s="1">
        <v>-37</v>
      </c>
      <c r="Q4" s="1">
        <v>0</v>
      </c>
    </row>
    <row r="5" spans="1:17" ht="15.75">
      <c r="A5" s="1" t="s">
        <v>2</v>
      </c>
      <c r="B5" s="1" t="s">
        <v>29</v>
      </c>
      <c r="C5" s="16">
        <v>430</v>
      </c>
      <c r="E5" s="1">
        <v>423</v>
      </c>
      <c r="F5" s="16">
        <v>464</v>
      </c>
      <c r="G5" s="16">
        <v>481</v>
      </c>
      <c r="H5" s="16">
        <v>427</v>
      </c>
      <c r="I5" s="1">
        <v>412</v>
      </c>
      <c r="L5" s="10"/>
      <c r="M5" s="7">
        <f t="shared" si="0"/>
        <v>2637</v>
      </c>
      <c r="N5" s="1">
        <v>6</v>
      </c>
      <c r="O5" s="1">
        <v>2</v>
      </c>
      <c r="P5" s="1">
        <v>140</v>
      </c>
      <c r="Q5" s="1">
        <v>2</v>
      </c>
    </row>
    <row r="6" spans="1:17" ht="15.75">
      <c r="A6" s="1" t="s">
        <v>3</v>
      </c>
      <c r="B6" s="1" t="s">
        <v>31</v>
      </c>
      <c r="C6" s="1">
        <v>418</v>
      </c>
      <c r="D6" s="1">
        <v>413</v>
      </c>
      <c r="E6" s="16">
        <v>446</v>
      </c>
      <c r="F6" s="1">
        <v>415</v>
      </c>
      <c r="G6" s="16">
        <v>443</v>
      </c>
      <c r="H6" s="16">
        <v>455</v>
      </c>
      <c r="L6" s="10"/>
      <c r="M6" s="7">
        <f t="shared" si="0"/>
        <v>2590</v>
      </c>
      <c r="N6" s="1">
        <v>5</v>
      </c>
      <c r="O6" s="1">
        <v>3</v>
      </c>
      <c r="P6" s="1">
        <v>15</v>
      </c>
      <c r="Q6" s="1">
        <v>2</v>
      </c>
    </row>
    <row r="7" spans="1:17" ht="15.75">
      <c r="A7" s="1" t="s">
        <v>4</v>
      </c>
      <c r="B7" s="1" t="s">
        <v>18</v>
      </c>
      <c r="C7" s="1">
        <v>420</v>
      </c>
      <c r="D7" s="1">
        <v>397</v>
      </c>
      <c r="E7" s="16">
        <v>445</v>
      </c>
      <c r="F7" s="1">
        <v>423</v>
      </c>
      <c r="G7" s="16">
        <v>427</v>
      </c>
      <c r="H7" s="16">
        <v>441</v>
      </c>
      <c r="L7" s="10"/>
      <c r="M7" s="7">
        <f t="shared" si="0"/>
        <v>2553</v>
      </c>
      <c r="N7" s="1">
        <v>3</v>
      </c>
      <c r="O7" s="1">
        <v>5</v>
      </c>
      <c r="P7" s="1">
        <v>-15</v>
      </c>
      <c r="Q7" s="1">
        <v>0</v>
      </c>
    </row>
    <row r="8" spans="1:17" ht="15.75">
      <c r="A8" s="1" t="s">
        <v>5</v>
      </c>
      <c r="B8" s="1" t="s">
        <v>19</v>
      </c>
      <c r="C8" s="16">
        <v>445</v>
      </c>
      <c r="D8" s="16">
        <v>443</v>
      </c>
      <c r="E8" s="1">
        <v>409</v>
      </c>
      <c r="F8" s="16">
        <v>442</v>
      </c>
      <c r="G8" s="16">
        <v>417</v>
      </c>
      <c r="H8" s="16">
        <v>453</v>
      </c>
      <c r="L8" s="10"/>
      <c r="M8" s="7">
        <f t="shared" si="0"/>
        <v>2609</v>
      </c>
      <c r="N8" s="1">
        <v>7</v>
      </c>
      <c r="O8" s="1">
        <v>1</v>
      </c>
      <c r="P8" s="1">
        <v>221</v>
      </c>
      <c r="Q8" s="1">
        <v>2</v>
      </c>
    </row>
    <row r="9" spans="1:17" ht="15.75">
      <c r="A9" s="1" t="s">
        <v>6</v>
      </c>
      <c r="B9" s="1" t="s">
        <v>17</v>
      </c>
      <c r="C9" s="16">
        <v>450</v>
      </c>
      <c r="D9" s="1">
        <v>382</v>
      </c>
      <c r="E9" s="1">
        <v>392</v>
      </c>
      <c r="F9" s="1">
        <v>394</v>
      </c>
      <c r="G9" s="16">
        <v>421</v>
      </c>
      <c r="H9" s="1">
        <v>402</v>
      </c>
      <c r="L9" s="10"/>
      <c r="M9" s="7">
        <f t="shared" si="0"/>
        <v>2441</v>
      </c>
      <c r="N9" s="1">
        <v>2</v>
      </c>
      <c r="O9" s="1">
        <v>6</v>
      </c>
      <c r="P9" s="1">
        <v>-107</v>
      </c>
      <c r="Q9" s="1">
        <v>0</v>
      </c>
    </row>
    <row r="10" spans="1:17" ht="15.75">
      <c r="A10" s="1" t="s">
        <v>7</v>
      </c>
      <c r="B10" s="1" t="s">
        <v>21</v>
      </c>
      <c r="C10" s="16">
        <v>439</v>
      </c>
      <c r="D10" s="16">
        <v>479</v>
      </c>
      <c r="E10" s="1">
        <v>405</v>
      </c>
      <c r="F10" s="16">
        <v>422</v>
      </c>
      <c r="G10" s="16">
        <v>423</v>
      </c>
      <c r="H10" s="1">
        <v>392</v>
      </c>
      <c r="L10" s="10"/>
      <c r="M10" s="7">
        <f t="shared" si="0"/>
        <v>2560</v>
      </c>
      <c r="N10" s="1">
        <v>6</v>
      </c>
      <c r="O10" s="1">
        <v>2</v>
      </c>
      <c r="P10" s="1">
        <v>148</v>
      </c>
      <c r="Q10" s="1">
        <v>2</v>
      </c>
    </row>
    <row r="11" spans="1:17" ht="15.75">
      <c r="A11" s="1" t="s">
        <v>8</v>
      </c>
      <c r="B11" s="1" t="s">
        <v>33</v>
      </c>
      <c r="C11" s="16">
        <v>450</v>
      </c>
      <c r="D11" s="16">
        <v>465</v>
      </c>
      <c r="E11" s="1">
        <v>382</v>
      </c>
      <c r="F11" s="16">
        <v>449</v>
      </c>
      <c r="G11" s="1">
        <v>424</v>
      </c>
      <c r="H11" s="1">
        <v>428</v>
      </c>
      <c r="L11" s="10"/>
      <c r="M11" s="7">
        <f t="shared" si="0"/>
        <v>2598</v>
      </c>
      <c r="N11" s="1">
        <v>5</v>
      </c>
      <c r="O11" s="1">
        <v>3</v>
      </c>
      <c r="P11" s="1">
        <v>144</v>
      </c>
      <c r="Q11" s="1">
        <v>2</v>
      </c>
    </row>
    <row r="12" spans="1:17" ht="15.75">
      <c r="A12" s="1" t="s">
        <v>9</v>
      </c>
      <c r="B12" s="1" t="s">
        <v>16</v>
      </c>
      <c r="C12" s="1">
        <v>414</v>
      </c>
      <c r="D12" s="1">
        <v>417</v>
      </c>
      <c r="E12" s="16">
        <v>431</v>
      </c>
      <c r="F12" s="1">
        <v>414</v>
      </c>
      <c r="G12" s="16">
        <v>474</v>
      </c>
      <c r="H12" s="1">
        <v>402</v>
      </c>
      <c r="L12" s="10"/>
      <c r="M12" s="7">
        <f t="shared" si="0"/>
        <v>2552</v>
      </c>
      <c r="N12" s="1">
        <v>2</v>
      </c>
      <c r="O12" s="1">
        <v>6</v>
      </c>
      <c r="P12" s="1">
        <v>-14</v>
      </c>
      <c r="Q12" s="1">
        <v>0</v>
      </c>
    </row>
    <row r="13" spans="1:17" ht="15.75">
      <c r="A13" s="1" t="s">
        <v>10</v>
      </c>
      <c r="B13" s="1" t="s">
        <v>15</v>
      </c>
      <c r="C13" s="16">
        <v>455</v>
      </c>
      <c r="D13" s="1">
        <v>433</v>
      </c>
      <c r="E13" s="1">
        <v>422</v>
      </c>
      <c r="F13" s="1">
        <v>430</v>
      </c>
      <c r="H13" s="1">
        <v>407</v>
      </c>
      <c r="J13" s="1">
        <v>406</v>
      </c>
      <c r="L13" s="10"/>
      <c r="M13" s="7">
        <f t="shared" si="0"/>
        <v>2553</v>
      </c>
      <c r="N13" s="7">
        <v>1</v>
      </c>
      <c r="O13" s="1">
        <v>7</v>
      </c>
      <c r="P13" s="1">
        <v>-127</v>
      </c>
      <c r="Q13" s="1">
        <v>0</v>
      </c>
    </row>
    <row r="14" spans="1:17" ht="15.75">
      <c r="A14" s="1" t="s">
        <v>11</v>
      </c>
      <c r="B14" s="1" t="s">
        <v>23</v>
      </c>
      <c r="C14" s="16">
        <v>417</v>
      </c>
      <c r="D14" s="16">
        <v>436</v>
      </c>
      <c r="E14" s="1">
        <v>413</v>
      </c>
      <c r="F14" s="1">
        <v>399</v>
      </c>
      <c r="H14" s="16">
        <v>435</v>
      </c>
      <c r="K14" s="16">
        <v>430</v>
      </c>
      <c r="L14" s="10"/>
      <c r="M14" s="7">
        <f t="shared" si="0"/>
        <v>2530</v>
      </c>
      <c r="N14" s="1">
        <v>6</v>
      </c>
      <c r="O14" s="1">
        <v>2</v>
      </c>
      <c r="P14" s="1">
        <v>4</v>
      </c>
      <c r="Q14" s="1">
        <v>2</v>
      </c>
    </row>
    <row r="15" spans="1:13" ht="15.75">
      <c r="A15" s="1" t="s">
        <v>12</v>
      </c>
      <c r="B15" s="1" t="s">
        <v>24</v>
      </c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7">
        <f t="shared" si="0"/>
        <v>0</v>
      </c>
    </row>
    <row r="16" spans="1:17" ht="15.75">
      <c r="A16" s="1" t="s">
        <v>13</v>
      </c>
      <c r="B16" s="1" t="s">
        <v>25</v>
      </c>
      <c r="C16" s="16">
        <v>391</v>
      </c>
      <c r="D16" s="16">
        <v>439</v>
      </c>
      <c r="E16" s="1">
        <v>382</v>
      </c>
      <c r="F16" s="16">
        <v>417</v>
      </c>
      <c r="G16" s="1">
        <v>369</v>
      </c>
      <c r="H16" s="16">
        <v>418</v>
      </c>
      <c r="L16" s="10"/>
      <c r="M16" s="7">
        <f t="shared" si="0"/>
        <v>2416</v>
      </c>
      <c r="N16" s="1">
        <v>6</v>
      </c>
      <c r="O16" s="1">
        <v>2</v>
      </c>
      <c r="P16" s="1">
        <v>138</v>
      </c>
      <c r="Q16" s="1">
        <v>2</v>
      </c>
    </row>
    <row r="17" spans="1:17" ht="16.5" thickBot="1">
      <c r="A17" s="1" t="s">
        <v>14</v>
      </c>
      <c r="B17" s="1" t="s">
        <v>26</v>
      </c>
      <c r="C17" s="4">
        <v>417</v>
      </c>
      <c r="D17" s="40">
        <v>461</v>
      </c>
      <c r="E17" s="4">
        <v>430</v>
      </c>
      <c r="F17" s="40">
        <v>433</v>
      </c>
      <c r="G17" s="4">
        <v>406</v>
      </c>
      <c r="H17" s="40">
        <v>432</v>
      </c>
      <c r="I17" s="4"/>
      <c r="J17" s="4"/>
      <c r="K17" s="4"/>
      <c r="L17" s="11"/>
      <c r="M17" s="9">
        <f t="shared" si="0"/>
        <v>2579</v>
      </c>
      <c r="N17" s="4">
        <v>3</v>
      </c>
      <c r="O17" s="4">
        <v>5</v>
      </c>
      <c r="P17" s="4">
        <v>-44</v>
      </c>
      <c r="Q17" s="4">
        <v>0</v>
      </c>
    </row>
    <row r="18" spans="3:12" ht="16.5" thickTop="1">
      <c r="C18" s="7">
        <f>SUM(C3:C17)</f>
        <v>6000</v>
      </c>
      <c r="D18" s="7">
        <f aca="true" t="shared" si="1" ref="D18:L18">SUM(D3:D17)</f>
        <v>5590</v>
      </c>
      <c r="E18" s="7">
        <f t="shared" si="1"/>
        <v>5841</v>
      </c>
      <c r="F18" s="7">
        <f t="shared" si="1"/>
        <v>5954</v>
      </c>
      <c r="G18" s="7">
        <f t="shared" si="1"/>
        <v>5172</v>
      </c>
      <c r="H18" s="7">
        <f t="shared" si="1"/>
        <v>5943</v>
      </c>
      <c r="I18" s="7">
        <f t="shared" si="1"/>
        <v>412</v>
      </c>
      <c r="J18" s="7">
        <f t="shared" si="1"/>
        <v>406</v>
      </c>
      <c r="K18" s="7">
        <f t="shared" si="1"/>
        <v>430</v>
      </c>
      <c r="L18" s="7">
        <f t="shared" si="1"/>
        <v>0</v>
      </c>
    </row>
    <row r="19" spans="2:19" ht="33.75" customHeight="1">
      <c r="B19" s="20" t="s">
        <v>185</v>
      </c>
      <c r="C19" s="37">
        <f>C18/14</f>
        <v>428.57142857142856</v>
      </c>
      <c r="D19" s="37">
        <f>D18/13</f>
        <v>430</v>
      </c>
      <c r="E19" s="37">
        <f>E18/14</f>
        <v>417.2142857142857</v>
      </c>
      <c r="F19" s="37">
        <f>F18/14</f>
        <v>425.2857142857143</v>
      </c>
      <c r="G19" s="37">
        <f>G18/12</f>
        <v>431</v>
      </c>
      <c r="H19" s="37">
        <f>H18/14</f>
        <v>424.5</v>
      </c>
      <c r="I19" s="37">
        <f>I18/1</f>
        <v>412</v>
      </c>
      <c r="J19" s="37">
        <f>J18/1</f>
        <v>406</v>
      </c>
      <c r="K19" s="37">
        <f>K18/1</f>
        <v>430</v>
      </c>
      <c r="L19" s="37"/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35748</v>
      </c>
      <c r="N20" s="1">
        <f>SUM(N3:N17)</f>
        <v>57</v>
      </c>
      <c r="O20" s="1">
        <f>SUM(O3:O17)</f>
        <v>55</v>
      </c>
      <c r="P20" s="1">
        <f>SUM(P3:P17)</f>
        <v>451</v>
      </c>
      <c r="Q20" s="1">
        <f>SUM(Q3:Q17)</f>
        <v>14</v>
      </c>
      <c r="S20" s="2">
        <f>N20-O20</f>
        <v>2</v>
      </c>
    </row>
    <row r="21" ht="16.5">
      <c r="G21" s="32"/>
    </row>
    <row r="22" spans="3:14" ht="15.75">
      <c r="C22" s="43" t="s">
        <v>55</v>
      </c>
      <c r="D22" s="43"/>
      <c r="M22" s="1" t="s">
        <v>186</v>
      </c>
      <c r="N22" s="39">
        <f>M20/14</f>
        <v>2553.4285714285716</v>
      </c>
    </row>
  </sheetData>
  <mergeCells count="4">
    <mergeCell ref="C1:L1"/>
    <mergeCell ref="N1:O1"/>
    <mergeCell ref="C22:D22"/>
    <mergeCell ref="N19:O1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K31" sqref="K31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8" width="9.125" style="1" customWidth="1"/>
    <col min="9" max="9" width="10.375" style="1" customWidth="1"/>
    <col min="10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17" ht="36.75" customHeight="1" thickBot="1">
      <c r="B2" s="3" t="s">
        <v>30</v>
      </c>
      <c r="C2" s="15" t="s">
        <v>52</v>
      </c>
      <c r="D2" s="15" t="s">
        <v>53</v>
      </c>
      <c r="E2" s="15" t="s">
        <v>54</v>
      </c>
      <c r="F2" s="15" t="s">
        <v>83</v>
      </c>
      <c r="G2" s="15" t="s">
        <v>84</v>
      </c>
      <c r="H2" s="15" t="s">
        <v>85</v>
      </c>
      <c r="I2" s="15" t="s">
        <v>128</v>
      </c>
      <c r="J2" s="15" t="s">
        <v>152</v>
      </c>
      <c r="K2" s="15"/>
      <c r="L2" s="15"/>
      <c r="M2" s="3" t="s">
        <v>40</v>
      </c>
      <c r="N2" s="3" t="s">
        <v>28</v>
      </c>
      <c r="O2" s="3" t="s">
        <v>39</v>
      </c>
      <c r="P2" s="3" t="s">
        <v>41</v>
      </c>
      <c r="Q2" s="19" t="s">
        <v>156</v>
      </c>
    </row>
    <row r="3" spans="1:17" ht="15.75">
      <c r="A3" s="1" t="s">
        <v>0</v>
      </c>
      <c r="B3" s="1" t="s">
        <v>19</v>
      </c>
      <c r="C3" s="16">
        <v>507</v>
      </c>
      <c r="D3" s="16">
        <v>484</v>
      </c>
      <c r="E3" s="16">
        <v>442</v>
      </c>
      <c r="F3" s="16">
        <v>462</v>
      </c>
      <c r="G3" s="16">
        <v>459</v>
      </c>
      <c r="H3" s="1">
        <v>425</v>
      </c>
      <c r="L3" s="10"/>
      <c r="M3" s="7">
        <f>SUM(C3:L3)</f>
        <v>2779</v>
      </c>
      <c r="N3" s="1">
        <v>7</v>
      </c>
      <c r="O3" s="1">
        <v>1</v>
      </c>
      <c r="P3" s="1">
        <v>429</v>
      </c>
      <c r="Q3" s="1">
        <v>2</v>
      </c>
    </row>
    <row r="4" spans="1:17" ht="15.75">
      <c r="A4" s="1" t="s">
        <v>1</v>
      </c>
      <c r="B4" s="1" t="s">
        <v>20</v>
      </c>
      <c r="C4" s="16">
        <v>465</v>
      </c>
      <c r="D4" s="16">
        <v>449</v>
      </c>
      <c r="E4" s="1">
        <v>427</v>
      </c>
      <c r="F4" s="1">
        <v>422</v>
      </c>
      <c r="G4" s="1">
        <v>397</v>
      </c>
      <c r="I4" s="16">
        <v>436</v>
      </c>
      <c r="L4" s="10"/>
      <c r="M4" s="7">
        <f aca="true" t="shared" si="0" ref="M4:M17">SUM(C4:L4)</f>
        <v>2596</v>
      </c>
      <c r="N4" s="1">
        <v>5</v>
      </c>
      <c r="O4" s="1">
        <v>3</v>
      </c>
      <c r="P4" s="1">
        <v>37</v>
      </c>
      <c r="Q4" s="1">
        <v>2</v>
      </c>
    </row>
    <row r="5" spans="1:17" ht="15.75">
      <c r="A5" s="1" t="s">
        <v>2</v>
      </c>
      <c r="B5" s="1" t="s">
        <v>21</v>
      </c>
      <c r="C5" s="16">
        <v>456</v>
      </c>
      <c r="D5" s="16">
        <v>456</v>
      </c>
      <c r="G5" s="1">
        <v>395</v>
      </c>
      <c r="H5" s="16">
        <v>418</v>
      </c>
      <c r="I5" s="16">
        <v>413</v>
      </c>
      <c r="J5" s="1">
        <v>397</v>
      </c>
      <c r="L5" s="10"/>
      <c r="M5" s="7">
        <f t="shared" si="0"/>
        <v>2535</v>
      </c>
      <c r="N5" s="1">
        <v>6</v>
      </c>
      <c r="O5" s="1">
        <v>2</v>
      </c>
      <c r="P5" s="1">
        <v>210</v>
      </c>
      <c r="Q5" s="1">
        <v>2</v>
      </c>
    </row>
    <row r="6" spans="1:17" ht="15.75">
      <c r="A6" s="1" t="s">
        <v>3</v>
      </c>
      <c r="B6" s="1" t="s">
        <v>33</v>
      </c>
      <c r="C6" s="16">
        <v>434</v>
      </c>
      <c r="E6" s="1">
        <v>369</v>
      </c>
      <c r="F6" s="1">
        <v>413</v>
      </c>
      <c r="G6" s="16">
        <v>424</v>
      </c>
      <c r="H6" s="1">
        <v>405</v>
      </c>
      <c r="J6" s="16">
        <v>423</v>
      </c>
      <c r="L6" s="10"/>
      <c r="M6" s="7">
        <f t="shared" si="0"/>
        <v>2468</v>
      </c>
      <c r="N6" s="1">
        <v>5</v>
      </c>
      <c r="O6" s="1">
        <v>3</v>
      </c>
      <c r="P6" s="1">
        <v>20</v>
      </c>
      <c r="Q6" s="1">
        <v>2</v>
      </c>
    </row>
    <row r="7" spans="1:17" ht="15.75">
      <c r="A7" s="1" t="s">
        <v>4</v>
      </c>
      <c r="B7" s="1" t="s">
        <v>16</v>
      </c>
      <c r="C7" s="16">
        <v>442</v>
      </c>
      <c r="D7" s="1">
        <v>436</v>
      </c>
      <c r="E7" s="16">
        <v>444</v>
      </c>
      <c r="F7" s="1">
        <v>397</v>
      </c>
      <c r="G7" s="16">
        <v>437</v>
      </c>
      <c r="H7" s="1">
        <v>434</v>
      </c>
      <c r="L7" s="10"/>
      <c r="M7" s="7">
        <f t="shared" si="0"/>
        <v>2590</v>
      </c>
      <c r="N7" s="1">
        <v>5</v>
      </c>
      <c r="O7" s="1">
        <v>3</v>
      </c>
      <c r="P7" s="1">
        <v>30</v>
      </c>
      <c r="Q7" s="1">
        <v>2</v>
      </c>
    </row>
    <row r="8" spans="1:17" ht="15.75">
      <c r="A8" s="1" t="s">
        <v>5</v>
      </c>
      <c r="B8" s="1" t="s">
        <v>15</v>
      </c>
      <c r="C8" s="16">
        <v>461</v>
      </c>
      <c r="D8" s="16">
        <v>425</v>
      </c>
      <c r="E8" s="1">
        <v>394</v>
      </c>
      <c r="F8" s="16">
        <v>429</v>
      </c>
      <c r="H8" s="1">
        <v>395</v>
      </c>
      <c r="J8" s="16">
        <v>437</v>
      </c>
      <c r="L8" s="10"/>
      <c r="M8" s="7">
        <f t="shared" si="0"/>
        <v>2541</v>
      </c>
      <c r="N8" s="1">
        <v>4</v>
      </c>
      <c r="O8" s="1">
        <v>4</v>
      </c>
      <c r="P8" s="1">
        <v>-7</v>
      </c>
      <c r="Q8" s="1">
        <v>1</v>
      </c>
    </row>
    <row r="9" spans="1:17" ht="15.75">
      <c r="A9" s="1" t="s">
        <v>6</v>
      </c>
      <c r="B9" s="1" t="s">
        <v>23</v>
      </c>
      <c r="C9" s="16">
        <v>484</v>
      </c>
      <c r="D9" s="16">
        <v>465</v>
      </c>
      <c r="E9" s="1">
        <v>427</v>
      </c>
      <c r="G9" s="16">
        <v>466</v>
      </c>
      <c r="I9" s="1">
        <v>398</v>
      </c>
      <c r="J9" s="16">
        <v>433</v>
      </c>
      <c r="L9" s="10"/>
      <c r="M9" s="7">
        <f t="shared" si="0"/>
        <v>2673</v>
      </c>
      <c r="N9" s="1">
        <v>6</v>
      </c>
      <c r="O9" s="1">
        <v>2</v>
      </c>
      <c r="P9" s="7">
        <f>M9-2569</f>
        <v>104</v>
      </c>
      <c r="Q9" s="1">
        <v>2</v>
      </c>
    </row>
    <row r="10" spans="1:13" ht="15.75">
      <c r="A10" s="1" t="s">
        <v>7</v>
      </c>
      <c r="B10" s="1" t="s">
        <v>24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7">
        <f t="shared" si="0"/>
        <v>0</v>
      </c>
    </row>
    <row r="11" spans="1:17" ht="15.75">
      <c r="A11" s="1" t="s">
        <v>8</v>
      </c>
      <c r="B11" s="1" t="s">
        <v>25</v>
      </c>
      <c r="C11" s="23">
        <v>524</v>
      </c>
      <c r="D11" s="16">
        <v>452</v>
      </c>
      <c r="E11" s="16">
        <v>453</v>
      </c>
      <c r="H11" s="16">
        <v>414</v>
      </c>
      <c r="I11" s="16">
        <v>459</v>
      </c>
      <c r="J11" s="1">
        <v>411</v>
      </c>
      <c r="L11" s="10"/>
      <c r="M11" s="7">
        <f t="shared" si="0"/>
        <v>2713</v>
      </c>
      <c r="N11" s="1">
        <v>7</v>
      </c>
      <c r="O11" s="1">
        <v>1</v>
      </c>
      <c r="P11" s="1">
        <v>454</v>
      </c>
      <c r="Q11" s="1">
        <v>2</v>
      </c>
    </row>
    <row r="12" spans="1:17" ht="15.75">
      <c r="A12" s="1" t="s">
        <v>9</v>
      </c>
      <c r="B12" s="1" t="s">
        <v>26</v>
      </c>
      <c r="C12" s="16">
        <v>488</v>
      </c>
      <c r="D12" s="16">
        <v>438</v>
      </c>
      <c r="E12" s="16">
        <v>433</v>
      </c>
      <c r="F12" s="1">
        <v>414</v>
      </c>
      <c r="G12" s="1">
        <v>433</v>
      </c>
      <c r="I12" s="1">
        <v>409</v>
      </c>
      <c r="L12" s="10"/>
      <c r="M12" s="7">
        <f t="shared" si="0"/>
        <v>2615</v>
      </c>
      <c r="N12" s="1">
        <v>3</v>
      </c>
      <c r="O12" s="1">
        <v>5</v>
      </c>
      <c r="P12" s="1">
        <v>-25</v>
      </c>
      <c r="Q12" s="1">
        <v>0</v>
      </c>
    </row>
    <row r="13" spans="1:17" ht="15.75">
      <c r="A13" s="1" t="s">
        <v>10</v>
      </c>
      <c r="B13" s="1" t="s">
        <v>27</v>
      </c>
      <c r="C13" s="16">
        <v>497</v>
      </c>
      <c r="D13" s="16">
        <v>445</v>
      </c>
      <c r="E13" s="1">
        <v>440</v>
      </c>
      <c r="G13" s="16">
        <v>456</v>
      </c>
      <c r="H13" s="1">
        <v>396</v>
      </c>
      <c r="I13" s="1">
        <v>424</v>
      </c>
      <c r="L13" s="10"/>
      <c r="M13" s="7">
        <f t="shared" si="0"/>
        <v>2658</v>
      </c>
      <c r="N13" s="1">
        <v>3</v>
      </c>
      <c r="O13" s="1">
        <v>5</v>
      </c>
      <c r="P13" s="1">
        <v>-49</v>
      </c>
      <c r="Q13" s="1">
        <v>0</v>
      </c>
    </row>
    <row r="14" spans="1:17" ht="15.75">
      <c r="A14" s="1" t="s">
        <v>11</v>
      </c>
      <c r="B14" s="1" t="s">
        <v>17</v>
      </c>
      <c r="C14" s="16">
        <v>481</v>
      </c>
      <c r="D14" s="16">
        <v>427</v>
      </c>
      <c r="G14" s="1">
        <v>419</v>
      </c>
      <c r="H14" s="16">
        <v>420</v>
      </c>
      <c r="I14" s="1">
        <v>412</v>
      </c>
      <c r="J14" s="1">
        <v>420</v>
      </c>
      <c r="L14" s="10"/>
      <c r="M14" s="7">
        <f t="shared" si="0"/>
        <v>2579</v>
      </c>
      <c r="N14" s="1">
        <v>5</v>
      </c>
      <c r="O14" s="1">
        <v>3</v>
      </c>
      <c r="P14" s="1">
        <v>141</v>
      </c>
      <c r="Q14" s="1">
        <v>2</v>
      </c>
    </row>
    <row r="15" spans="1:17" ht="15.75">
      <c r="A15" s="1" t="s">
        <v>12</v>
      </c>
      <c r="B15" s="1" t="s">
        <v>29</v>
      </c>
      <c r="C15" s="16">
        <v>484</v>
      </c>
      <c r="D15" s="16">
        <v>488</v>
      </c>
      <c r="E15" s="1">
        <v>402</v>
      </c>
      <c r="G15" s="16">
        <v>428</v>
      </c>
      <c r="I15" s="1">
        <v>420</v>
      </c>
      <c r="J15" s="1">
        <v>385</v>
      </c>
      <c r="L15" s="10"/>
      <c r="M15" s="7">
        <f t="shared" si="0"/>
        <v>2607</v>
      </c>
      <c r="N15" s="1">
        <v>5</v>
      </c>
      <c r="O15" s="1">
        <v>3</v>
      </c>
      <c r="P15" s="1">
        <v>50</v>
      </c>
      <c r="Q15" s="1">
        <v>2</v>
      </c>
    </row>
    <row r="16" spans="1:17" ht="15.75">
      <c r="A16" s="1" t="s">
        <v>13</v>
      </c>
      <c r="B16" s="1" t="s">
        <v>31</v>
      </c>
      <c r="C16" s="1">
        <v>421</v>
      </c>
      <c r="D16" s="1">
        <v>424</v>
      </c>
      <c r="E16" s="1">
        <v>431</v>
      </c>
      <c r="G16" s="1">
        <v>418</v>
      </c>
      <c r="H16" s="16">
        <v>433</v>
      </c>
      <c r="I16" s="16">
        <v>440</v>
      </c>
      <c r="L16" s="10"/>
      <c r="M16" s="7">
        <f t="shared" si="0"/>
        <v>2567</v>
      </c>
      <c r="N16" s="1">
        <v>2</v>
      </c>
      <c r="O16" s="1">
        <v>6</v>
      </c>
      <c r="P16" s="7">
        <f>M16-2737</f>
        <v>-170</v>
      </c>
      <c r="Q16" s="1">
        <v>0</v>
      </c>
    </row>
    <row r="17" spans="1:17" ht="16.5" thickBot="1">
      <c r="A17" s="1" t="s">
        <v>14</v>
      </c>
      <c r="B17" s="1" t="s">
        <v>18</v>
      </c>
      <c r="C17" s="40">
        <v>466</v>
      </c>
      <c r="D17" s="40">
        <v>451</v>
      </c>
      <c r="E17" s="4">
        <v>420</v>
      </c>
      <c r="F17" s="4"/>
      <c r="G17" s="40">
        <v>445</v>
      </c>
      <c r="H17" s="40">
        <v>430</v>
      </c>
      <c r="I17" s="40">
        <v>438</v>
      </c>
      <c r="J17" s="4"/>
      <c r="K17" s="4"/>
      <c r="L17" s="11"/>
      <c r="M17" s="9">
        <f t="shared" si="0"/>
        <v>2650</v>
      </c>
      <c r="N17" s="4">
        <v>7</v>
      </c>
      <c r="O17" s="4">
        <v>1</v>
      </c>
      <c r="P17" s="9">
        <f>M17-2509</f>
        <v>141</v>
      </c>
      <c r="Q17" s="4">
        <v>2</v>
      </c>
    </row>
    <row r="18" spans="3:12" ht="16.5" thickTop="1">
      <c r="C18" s="7">
        <f>SUM(C3:C17)</f>
        <v>6610</v>
      </c>
      <c r="D18" s="7">
        <f aca="true" t="shared" si="1" ref="D18:L18">SUM(D3:D17)</f>
        <v>5840</v>
      </c>
      <c r="E18" s="7">
        <f t="shared" si="1"/>
        <v>5082</v>
      </c>
      <c r="F18" s="7">
        <f t="shared" si="1"/>
        <v>2537</v>
      </c>
      <c r="G18" s="7">
        <f t="shared" si="1"/>
        <v>5177</v>
      </c>
      <c r="H18" s="7">
        <f t="shared" si="1"/>
        <v>4170</v>
      </c>
      <c r="I18" s="7">
        <f t="shared" si="1"/>
        <v>4249</v>
      </c>
      <c r="J18" s="7">
        <f t="shared" si="1"/>
        <v>2906</v>
      </c>
      <c r="K18" s="7">
        <f t="shared" si="1"/>
        <v>0</v>
      </c>
      <c r="L18" s="7">
        <f t="shared" si="1"/>
        <v>0</v>
      </c>
    </row>
    <row r="19" spans="2:19" ht="35.25" customHeight="1">
      <c r="B19" s="20" t="s">
        <v>185</v>
      </c>
      <c r="C19" s="37">
        <f>C18/14</f>
        <v>472.14285714285717</v>
      </c>
      <c r="D19" s="37">
        <f>D18/13</f>
        <v>449.2307692307692</v>
      </c>
      <c r="E19" s="37">
        <f>E18/12</f>
        <v>423.5</v>
      </c>
      <c r="F19" s="37">
        <f>F18/6</f>
        <v>422.8333333333333</v>
      </c>
      <c r="G19" s="37">
        <f>G18/12</f>
        <v>431.4166666666667</v>
      </c>
      <c r="H19" s="37">
        <f>H18/10</f>
        <v>417</v>
      </c>
      <c r="I19" s="37">
        <f>I18/10</f>
        <v>424.9</v>
      </c>
      <c r="J19" s="37">
        <f>J18/7</f>
        <v>415.14285714285717</v>
      </c>
      <c r="K19" s="37"/>
      <c r="L19" s="37"/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36571</v>
      </c>
      <c r="N20" s="1">
        <f>SUM(N3:N17)</f>
        <v>70</v>
      </c>
      <c r="O20" s="1">
        <f>SUM(O3:O17)</f>
        <v>42</v>
      </c>
      <c r="P20" s="1">
        <f>SUM(P3:P17)</f>
        <v>1365</v>
      </c>
      <c r="Q20" s="1">
        <f>SUM(Q3:Q17)</f>
        <v>21</v>
      </c>
      <c r="S20" s="2">
        <f>N20-O20</f>
        <v>28</v>
      </c>
    </row>
    <row r="21" spans="3:4" ht="15.75">
      <c r="C21" s="43" t="s">
        <v>55</v>
      </c>
      <c r="D21" s="43"/>
    </row>
    <row r="22" spans="13:14" ht="15.75">
      <c r="M22" s="1" t="s">
        <v>186</v>
      </c>
      <c r="N22" s="39">
        <f>M20/14</f>
        <v>2612.214285714286</v>
      </c>
    </row>
  </sheetData>
  <mergeCells count="4">
    <mergeCell ref="C1:L1"/>
    <mergeCell ref="N1:O1"/>
    <mergeCell ref="C21:D21"/>
    <mergeCell ref="N19:O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N23" sqref="N23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2539062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17" ht="32.25" thickBot="1">
      <c r="B2" s="3" t="s">
        <v>30</v>
      </c>
      <c r="C2" s="15" t="s">
        <v>122</v>
      </c>
      <c r="D2" s="15" t="s">
        <v>123</v>
      </c>
      <c r="E2" s="15" t="s">
        <v>124</v>
      </c>
      <c r="F2" s="15" t="s">
        <v>125</v>
      </c>
      <c r="G2" s="15" t="s">
        <v>126</v>
      </c>
      <c r="H2" s="15" t="s">
        <v>127</v>
      </c>
      <c r="I2" s="15" t="s">
        <v>129</v>
      </c>
      <c r="J2" s="15" t="s">
        <v>154</v>
      </c>
      <c r="K2" s="15" t="s">
        <v>155</v>
      </c>
      <c r="L2" s="15"/>
      <c r="M2" s="3" t="s">
        <v>40</v>
      </c>
      <c r="N2" s="3" t="s">
        <v>18</v>
      </c>
      <c r="O2" s="3" t="s">
        <v>39</v>
      </c>
      <c r="P2" s="3" t="s">
        <v>41</v>
      </c>
      <c r="Q2" s="19" t="s">
        <v>156</v>
      </c>
    </row>
    <row r="3" spans="1:17" ht="15.75">
      <c r="A3" s="1" t="s">
        <v>0</v>
      </c>
      <c r="B3" s="1" t="s">
        <v>29</v>
      </c>
      <c r="C3" s="16">
        <v>454</v>
      </c>
      <c r="D3" s="16">
        <v>459</v>
      </c>
      <c r="E3" s="1">
        <v>327</v>
      </c>
      <c r="F3" s="1">
        <v>401</v>
      </c>
      <c r="G3" s="16">
        <v>483</v>
      </c>
      <c r="H3" s="1">
        <v>422</v>
      </c>
      <c r="L3" s="10"/>
      <c r="M3" s="7">
        <f>SUM(C3:L3)</f>
        <v>2546</v>
      </c>
      <c r="N3" s="1">
        <v>5</v>
      </c>
      <c r="O3" s="1">
        <v>3</v>
      </c>
      <c r="P3" s="1">
        <v>3</v>
      </c>
      <c r="Q3" s="1">
        <v>2</v>
      </c>
    </row>
    <row r="4" spans="1:17" ht="15.75">
      <c r="A4" s="1" t="s">
        <v>1</v>
      </c>
      <c r="B4" s="1" t="s">
        <v>31</v>
      </c>
      <c r="C4" s="16">
        <v>451</v>
      </c>
      <c r="D4" s="1">
        <v>408</v>
      </c>
      <c r="F4" s="1">
        <v>405</v>
      </c>
      <c r="G4" s="1">
        <v>413</v>
      </c>
      <c r="H4" s="1">
        <v>392</v>
      </c>
      <c r="I4" s="16">
        <v>445</v>
      </c>
      <c r="L4" s="10"/>
      <c r="M4" s="7">
        <f aca="true" t="shared" si="0" ref="M4:M17">SUM(C4:L4)</f>
        <v>2514</v>
      </c>
      <c r="N4" s="1">
        <v>2</v>
      </c>
      <c r="O4" s="1">
        <v>6</v>
      </c>
      <c r="P4" s="1">
        <v>-56</v>
      </c>
      <c r="Q4" s="1">
        <v>0</v>
      </c>
    </row>
    <row r="5" spans="1:17" ht="15.75">
      <c r="A5" s="1" t="s">
        <v>2</v>
      </c>
      <c r="B5" s="1" t="s">
        <v>17</v>
      </c>
      <c r="D5" s="16">
        <v>482</v>
      </c>
      <c r="E5" s="1">
        <v>336</v>
      </c>
      <c r="F5" s="16">
        <v>414</v>
      </c>
      <c r="G5" s="16">
        <v>422</v>
      </c>
      <c r="H5" s="1">
        <v>356</v>
      </c>
      <c r="J5" s="1">
        <v>141</v>
      </c>
      <c r="K5" s="1">
        <v>166</v>
      </c>
      <c r="L5" s="10"/>
      <c r="M5" s="7">
        <f t="shared" si="0"/>
        <v>2317</v>
      </c>
      <c r="N5" s="1">
        <v>3</v>
      </c>
      <c r="O5" s="1">
        <v>5</v>
      </c>
      <c r="P5" s="1">
        <v>-200</v>
      </c>
      <c r="Q5" s="1">
        <v>0</v>
      </c>
    </row>
    <row r="6" spans="1:17" ht="15.75">
      <c r="A6" s="1" t="s">
        <v>3</v>
      </c>
      <c r="B6" s="1" t="s">
        <v>19</v>
      </c>
      <c r="C6" s="16">
        <v>453</v>
      </c>
      <c r="E6" s="1">
        <v>388</v>
      </c>
      <c r="F6" s="1">
        <v>398</v>
      </c>
      <c r="G6" s="16">
        <v>433</v>
      </c>
      <c r="H6" s="16">
        <v>422</v>
      </c>
      <c r="I6" s="16">
        <v>400</v>
      </c>
      <c r="L6" s="10"/>
      <c r="M6" s="7">
        <f t="shared" si="0"/>
        <v>2494</v>
      </c>
      <c r="N6" s="1">
        <v>6</v>
      </c>
      <c r="O6" s="1">
        <v>2</v>
      </c>
      <c r="P6" s="1">
        <v>194</v>
      </c>
      <c r="Q6" s="1">
        <v>2</v>
      </c>
    </row>
    <row r="7" spans="1:17" ht="15.75">
      <c r="A7" s="1" t="s">
        <v>4</v>
      </c>
      <c r="B7" s="1" t="s">
        <v>20</v>
      </c>
      <c r="C7" s="16">
        <v>471</v>
      </c>
      <c r="D7" s="16">
        <v>438</v>
      </c>
      <c r="F7" s="1">
        <v>409</v>
      </c>
      <c r="G7" s="16">
        <v>430</v>
      </c>
      <c r="H7" s="1">
        <v>412</v>
      </c>
      <c r="I7" s="1">
        <v>408</v>
      </c>
      <c r="L7" s="10"/>
      <c r="M7" s="7">
        <f t="shared" si="0"/>
        <v>2568</v>
      </c>
      <c r="N7" s="1">
        <v>5</v>
      </c>
      <c r="O7" s="1">
        <v>3</v>
      </c>
      <c r="P7" s="1">
        <v>15</v>
      </c>
      <c r="Q7" s="1">
        <v>2</v>
      </c>
    </row>
    <row r="8" spans="1:17" ht="15.75">
      <c r="A8" s="1" t="s">
        <v>5</v>
      </c>
      <c r="B8" s="1" t="s">
        <v>21</v>
      </c>
      <c r="C8" s="16">
        <v>445</v>
      </c>
      <c r="D8" s="16">
        <v>476</v>
      </c>
      <c r="E8" s="1">
        <v>314</v>
      </c>
      <c r="F8" s="16">
        <v>429</v>
      </c>
      <c r="G8" s="16">
        <v>434</v>
      </c>
      <c r="H8" s="16">
        <v>442</v>
      </c>
      <c r="L8" s="10"/>
      <c r="M8" s="7">
        <f t="shared" si="0"/>
        <v>2540</v>
      </c>
      <c r="N8" s="1">
        <v>7</v>
      </c>
      <c r="O8" s="1">
        <v>1</v>
      </c>
      <c r="P8" s="1">
        <v>150</v>
      </c>
      <c r="Q8" s="1">
        <v>2</v>
      </c>
    </row>
    <row r="9" spans="1:17" ht="15.75">
      <c r="A9" s="1" t="s">
        <v>6</v>
      </c>
      <c r="B9" s="1" t="s">
        <v>33</v>
      </c>
      <c r="C9" s="16">
        <v>417</v>
      </c>
      <c r="D9" s="16">
        <v>485</v>
      </c>
      <c r="F9" s="16">
        <v>445</v>
      </c>
      <c r="G9" s="1">
        <v>409</v>
      </c>
      <c r="H9" s="16">
        <v>412</v>
      </c>
      <c r="I9" s="16">
        <v>412</v>
      </c>
      <c r="L9" s="10"/>
      <c r="M9" s="7">
        <f t="shared" si="0"/>
        <v>2580</v>
      </c>
      <c r="N9" s="1">
        <v>7</v>
      </c>
      <c r="O9" s="1">
        <v>1</v>
      </c>
      <c r="P9" s="1">
        <v>212</v>
      </c>
      <c r="Q9" s="1">
        <v>2</v>
      </c>
    </row>
    <row r="10" spans="1:17" ht="15.75">
      <c r="A10" s="1" t="s">
        <v>7</v>
      </c>
      <c r="B10" s="1" t="s">
        <v>16</v>
      </c>
      <c r="D10" s="16">
        <v>455</v>
      </c>
      <c r="E10" s="1">
        <v>192</v>
      </c>
      <c r="F10" s="1">
        <v>423</v>
      </c>
      <c r="G10" s="16">
        <v>455</v>
      </c>
      <c r="H10" s="16">
        <v>440</v>
      </c>
      <c r="I10" s="1">
        <v>341</v>
      </c>
      <c r="K10" s="1">
        <v>155</v>
      </c>
      <c r="L10" s="10"/>
      <c r="M10" s="7">
        <f t="shared" si="0"/>
        <v>2461</v>
      </c>
      <c r="N10" s="1">
        <v>3</v>
      </c>
      <c r="O10" s="1">
        <v>5</v>
      </c>
      <c r="P10" s="1">
        <v>-124</v>
      </c>
      <c r="Q10" s="1">
        <v>0</v>
      </c>
    </row>
    <row r="11" spans="1:17" ht="15.75">
      <c r="A11" s="1" t="s">
        <v>8</v>
      </c>
      <c r="B11" s="1" t="s">
        <v>15</v>
      </c>
      <c r="C11" s="16">
        <v>418</v>
      </c>
      <c r="D11" s="16">
        <v>423</v>
      </c>
      <c r="E11" s="1">
        <v>345</v>
      </c>
      <c r="F11" s="16">
        <v>436</v>
      </c>
      <c r="G11" s="16">
        <v>427</v>
      </c>
      <c r="I11" s="1">
        <v>409</v>
      </c>
      <c r="L11" s="10"/>
      <c r="M11" s="7">
        <f t="shared" si="0"/>
        <v>2458</v>
      </c>
      <c r="N11" s="1">
        <v>4</v>
      </c>
      <c r="O11" s="1">
        <v>4</v>
      </c>
      <c r="P11" s="7">
        <f>M11-2477</f>
        <v>-19</v>
      </c>
      <c r="Q11" s="1">
        <v>1</v>
      </c>
    </row>
    <row r="12" spans="1:17" ht="15.75">
      <c r="A12" s="1" t="s">
        <v>9</v>
      </c>
      <c r="B12" s="1" t="s">
        <v>23</v>
      </c>
      <c r="C12" s="16">
        <v>454</v>
      </c>
      <c r="D12" s="16">
        <v>452</v>
      </c>
      <c r="E12" s="1">
        <v>308</v>
      </c>
      <c r="F12" s="1">
        <v>399</v>
      </c>
      <c r="G12" s="1">
        <v>409</v>
      </c>
      <c r="I12" s="1">
        <v>409</v>
      </c>
      <c r="L12" s="10"/>
      <c r="M12" s="7">
        <f t="shared" si="0"/>
        <v>2431</v>
      </c>
      <c r="N12" s="1">
        <v>2</v>
      </c>
      <c r="O12" s="1">
        <v>6</v>
      </c>
      <c r="P12" s="1">
        <v>-80</v>
      </c>
      <c r="Q12" s="1">
        <v>0</v>
      </c>
    </row>
    <row r="13" spans="1:13" ht="15.75">
      <c r="A13" s="1" t="s">
        <v>10</v>
      </c>
      <c r="B13" s="1" t="s">
        <v>24</v>
      </c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7">
        <f t="shared" si="0"/>
        <v>0</v>
      </c>
    </row>
    <row r="14" spans="1:17" ht="15.75">
      <c r="A14" s="1" t="s">
        <v>11</v>
      </c>
      <c r="B14" s="1" t="s">
        <v>25</v>
      </c>
      <c r="C14" s="16">
        <v>449</v>
      </c>
      <c r="D14" s="16">
        <v>442</v>
      </c>
      <c r="E14" s="1">
        <v>322</v>
      </c>
      <c r="F14" s="1">
        <v>381</v>
      </c>
      <c r="G14" s="16">
        <v>396</v>
      </c>
      <c r="H14" s="16">
        <v>424</v>
      </c>
      <c r="L14" s="10"/>
      <c r="M14" s="7">
        <f t="shared" si="0"/>
        <v>2414</v>
      </c>
      <c r="N14" s="1">
        <v>6</v>
      </c>
      <c r="O14" s="1">
        <v>2</v>
      </c>
      <c r="P14" s="1">
        <v>211</v>
      </c>
      <c r="Q14" s="1">
        <v>2</v>
      </c>
    </row>
    <row r="15" spans="1:17" ht="15.75">
      <c r="A15" s="1" t="s">
        <v>12</v>
      </c>
      <c r="B15" s="1" t="s">
        <v>26</v>
      </c>
      <c r="C15" s="1">
        <v>407</v>
      </c>
      <c r="D15" s="16">
        <v>476</v>
      </c>
      <c r="E15" s="1">
        <v>295</v>
      </c>
      <c r="F15" s="16">
        <v>431</v>
      </c>
      <c r="G15" s="17">
        <v>426</v>
      </c>
      <c r="I15" s="1">
        <v>397</v>
      </c>
      <c r="L15" s="10"/>
      <c r="M15" s="7">
        <f t="shared" si="0"/>
        <v>2432</v>
      </c>
      <c r="N15" s="1">
        <v>2</v>
      </c>
      <c r="O15" s="1">
        <v>6</v>
      </c>
      <c r="P15" s="1">
        <v>-119</v>
      </c>
      <c r="Q15" s="1">
        <v>0</v>
      </c>
    </row>
    <row r="16" spans="1:17" ht="15.75">
      <c r="A16" s="1" t="s">
        <v>13</v>
      </c>
      <c r="B16" s="1" t="s">
        <v>27</v>
      </c>
      <c r="C16" s="16">
        <v>432</v>
      </c>
      <c r="D16" s="16">
        <v>472</v>
      </c>
      <c r="F16" s="1">
        <v>413</v>
      </c>
      <c r="G16" s="1">
        <v>403</v>
      </c>
      <c r="H16" s="1">
        <v>379</v>
      </c>
      <c r="I16" s="16">
        <v>415</v>
      </c>
      <c r="L16" s="10"/>
      <c r="M16" s="7">
        <f t="shared" si="0"/>
        <v>2514</v>
      </c>
      <c r="N16" s="1">
        <v>3</v>
      </c>
      <c r="O16" s="1">
        <v>5</v>
      </c>
      <c r="P16" s="1">
        <v>-57</v>
      </c>
      <c r="Q16" s="1">
        <v>0</v>
      </c>
    </row>
    <row r="17" spans="1:17" ht="16.5" thickBot="1">
      <c r="A17" s="1" t="s">
        <v>14</v>
      </c>
      <c r="B17" s="1" t="s">
        <v>28</v>
      </c>
      <c r="C17" s="4">
        <v>426</v>
      </c>
      <c r="D17" s="4">
        <v>422</v>
      </c>
      <c r="E17" s="4"/>
      <c r="F17" s="4">
        <v>422</v>
      </c>
      <c r="G17" s="40">
        <v>433</v>
      </c>
      <c r="H17" s="4">
        <v>387</v>
      </c>
      <c r="I17" s="4">
        <v>419</v>
      </c>
      <c r="J17" s="4"/>
      <c r="K17" s="4"/>
      <c r="L17" s="11"/>
      <c r="M17" s="9">
        <f t="shared" si="0"/>
        <v>2509</v>
      </c>
      <c r="N17" s="4">
        <v>1</v>
      </c>
      <c r="O17" s="4">
        <v>7</v>
      </c>
      <c r="P17" s="4">
        <v>-141</v>
      </c>
      <c r="Q17" s="4">
        <v>0</v>
      </c>
    </row>
    <row r="18" spans="3:12" ht="16.5" thickTop="1">
      <c r="C18" s="7">
        <f>SUM(C3:C17)</f>
        <v>5277</v>
      </c>
      <c r="D18" s="7">
        <f aca="true" t="shared" si="1" ref="D18:L18">SUM(D3:D17)</f>
        <v>5890</v>
      </c>
      <c r="E18" s="7">
        <f t="shared" si="1"/>
        <v>2827</v>
      </c>
      <c r="F18" s="7">
        <f t="shared" si="1"/>
        <v>5806</v>
      </c>
      <c r="G18" s="7">
        <f t="shared" si="1"/>
        <v>5973</v>
      </c>
      <c r="H18" s="7">
        <f t="shared" si="1"/>
        <v>4488</v>
      </c>
      <c r="I18" s="7">
        <f t="shared" si="1"/>
        <v>4055</v>
      </c>
      <c r="J18" s="7">
        <f t="shared" si="1"/>
        <v>141</v>
      </c>
      <c r="K18" s="7">
        <f t="shared" si="1"/>
        <v>321</v>
      </c>
      <c r="L18" s="7">
        <f t="shared" si="1"/>
        <v>0</v>
      </c>
    </row>
    <row r="19" spans="2:19" ht="35.25" customHeight="1">
      <c r="B19" s="20" t="s">
        <v>185</v>
      </c>
      <c r="C19" s="37">
        <f>C18/12</f>
        <v>439.75</v>
      </c>
      <c r="D19" s="37">
        <f>D18/13</f>
        <v>453.0769230769231</v>
      </c>
      <c r="E19" s="37">
        <f>E18/8.5</f>
        <v>332.5882352941176</v>
      </c>
      <c r="F19" s="37">
        <f>F18/14</f>
        <v>414.7142857142857</v>
      </c>
      <c r="G19" s="37">
        <f>G18/14</f>
        <v>426.64285714285717</v>
      </c>
      <c r="H19" s="37">
        <f>H18/11</f>
        <v>408</v>
      </c>
      <c r="I19" s="37">
        <f>I18/10</f>
        <v>405.5</v>
      </c>
      <c r="J19" s="37">
        <f>J18/0.5</f>
        <v>282</v>
      </c>
      <c r="K19" s="37">
        <f>K18/1</f>
        <v>321</v>
      </c>
      <c r="L19" s="37"/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34778</v>
      </c>
      <c r="N20" s="1">
        <f>SUM(N3:N17)</f>
        <v>56</v>
      </c>
      <c r="O20" s="1">
        <f>SUM(O3:O17)</f>
        <v>56</v>
      </c>
      <c r="P20" s="1">
        <f>SUM(P3:P17)</f>
        <v>-11</v>
      </c>
      <c r="Q20" s="1">
        <f>SUM(Q3:Q17)</f>
        <v>13</v>
      </c>
      <c r="S20" s="2">
        <f>N20-O20</f>
        <v>0</v>
      </c>
    </row>
    <row r="22" spans="3:14" ht="15.75">
      <c r="C22" s="43" t="s">
        <v>55</v>
      </c>
      <c r="D22" s="43"/>
      <c r="M22" s="1" t="s">
        <v>186</v>
      </c>
      <c r="N22" s="39">
        <f>M20/14</f>
        <v>2484.1428571428573</v>
      </c>
    </row>
  </sheetData>
  <mergeCells count="4">
    <mergeCell ref="C1:L1"/>
    <mergeCell ref="N1:O1"/>
    <mergeCell ref="C22:D22"/>
    <mergeCell ref="N19:O1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H21" sqref="H21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9" width="9.125" style="1" customWidth="1"/>
    <col min="10" max="10" width="10.875" style="1" customWidth="1"/>
    <col min="11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0.87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17" ht="48" thickBot="1">
      <c r="B2" s="3" t="s">
        <v>30</v>
      </c>
      <c r="C2" s="15" t="s">
        <v>86</v>
      </c>
      <c r="D2" s="15" t="s">
        <v>87</v>
      </c>
      <c r="E2" s="15" t="s">
        <v>88</v>
      </c>
      <c r="F2" s="15" t="s">
        <v>89</v>
      </c>
      <c r="G2" s="15" t="s">
        <v>90</v>
      </c>
      <c r="H2" s="15" t="s">
        <v>91</v>
      </c>
      <c r="I2" s="15" t="s">
        <v>147</v>
      </c>
      <c r="J2" s="15" t="s">
        <v>172</v>
      </c>
      <c r="K2" s="15"/>
      <c r="L2" s="15"/>
      <c r="M2" s="20" t="s">
        <v>40</v>
      </c>
      <c r="N2" s="20" t="s">
        <v>19</v>
      </c>
      <c r="O2" s="20" t="s">
        <v>39</v>
      </c>
      <c r="P2" s="20" t="s">
        <v>41</v>
      </c>
      <c r="Q2" s="19" t="s">
        <v>156</v>
      </c>
    </row>
    <row r="3" spans="1:17" ht="15.75">
      <c r="A3" s="1" t="s">
        <v>0</v>
      </c>
      <c r="B3" s="1" t="s">
        <v>28</v>
      </c>
      <c r="C3" s="1">
        <v>378</v>
      </c>
      <c r="D3" s="1">
        <v>330</v>
      </c>
      <c r="E3" s="1">
        <v>397</v>
      </c>
      <c r="F3" s="1">
        <v>407</v>
      </c>
      <c r="G3" s="1">
        <v>402</v>
      </c>
      <c r="H3" s="16">
        <v>436</v>
      </c>
      <c r="L3" s="10"/>
      <c r="M3" s="7">
        <f>SUM(C3:L3)</f>
        <v>2350</v>
      </c>
      <c r="N3" s="1">
        <v>1</v>
      </c>
      <c r="O3" s="1">
        <v>7</v>
      </c>
      <c r="P3" s="1">
        <v>-429</v>
      </c>
      <c r="Q3" s="1">
        <v>0</v>
      </c>
    </row>
    <row r="4" spans="1:17" ht="15.75">
      <c r="A4" s="1" t="s">
        <v>1</v>
      </c>
      <c r="B4" s="1" t="s">
        <v>29</v>
      </c>
      <c r="C4" s="1">
        <v>372</v>
      </c>
      <c r="E4" s="1">
        <v>385</v>
      </c>
      <c r="F4" s="1">
        <v>345</v>
      </c>
      <c r="G4" s="16">
        <v>388</v>
      </c>
      <c r="H4" s="1">
        <v>372</v>
      </c>
      <c r="I4" s="1">
        <v>346</v>
      </c>
      <c r="L4" s="10"/>
      <c r="M4" s="7">
        <f aca="true" t="shared" si="0" ref="M4:M17">SUM(C4:L4)</f>
        <v>2208</v>
      </c>
      <c r="N4" s="1">
        <v>1</v>
      </c>
      <c r="O4" s="1">
        <v>7</v>
      </c>
      <c r="P4" s="1">
        <f>2208-2502</f>
        <v>-294</v>
      </c>
      <c r="Q4" s="1">
        <v>0</v>
      </c>
    </row>
    <row r="5" spans="1:17" ht="15.75">
      <c r="A5" s="1" t="s">
        <v>2</v>
      </c>
      <c r="B5" s="1" t="s">
        <v>31</v>
      </c>
      <c r="C5" s="1">
        <v>384</v>
      </c>
      <c r="E5" s="1">
        <v>347</v>
      </c>
      <c r="F5" s="1">
        <v>400</v>
      </c>
      <c r="G5" s="1">
        <v>387</v>
      </c>
      <c r="H5" s="16">
        <v>461</v>
      </c>
      <c r="I5" s="1">
        <v>333</v>
      </c>
      <c r="L5" s="10"/>
      <c r="M5" s="7">
        <f t="shared" si="0"/>
        <v>2312</v>
      </c>
      <c r="N5" s="1">
        <v>1</v>
      </c>
      <c r="O5" s="1">
        <v>7</v>
      </c>
      <c r="P5" s="1">
        <f>2312-2606</f>
        <v>-294</v>
      </c>
      <c r="Q5" s="1">
        <v>0</v>
      </c>
    </row>
    <row r="6" spans="1:17" ht="15.75">
      <c r="A6" s="1" t="s">
        <v>3</v>
      </c>
      <c r="B6" s="1" t="s">
        <v>18</v>
      </c>
      <c r="C6" s="1">
        <v>378</v>
      </c>
      <c r="E6" s="1">
        <v>369</v>
      </c>
      <c r="F6" s="1">
        <v>395</v>
      </c>
      <c r="G6" s="16">
        <v>403</v>
      </c>
      <c r="H6" s="16">
        <v>423</v>
      </c>
      <c r="I6" s="1">
        <v>332</v>
      </c>
      <c r="L6" s="10"/>
      <c r="M6" s="7">
        <f t="shared" si="0"/>
        <v>2300</v>
      </c>
      <c r="N6" s="1">
        <v>2</v>
      </c>
      <c r="O6" s="1">
        <v>6</v>
      </c>
      <c r="P6" s="1">
        <v>-194</v>
      </c>
      <c r="Q6" s="1">
        <v>0</v>
      </c>
    </row>
    <row r="7" spans="1:17" ht="15.75">
      <c r="A7" s="1" t="s">
        <v>4</v>
      </c>
      <c r="B7" s="1" t="s">
        <v>17</v>
      </c>
      <c r="C7" s="1">
        <v>396</v>
      </c>
      <c r="D7" s="1">
        <v>360</v>
      </c>
      <c r="E7" s="16">
        <v>415</v>
      </c>
      <c r="F7" s="1">
        <v>403</v>
      </c>
      <c r="G7" s="1">
        <v>394</v>
      </c>
      <c r="H7" s="16">
        <v>456</v>
      </c>
      <c r="L7" s="10"/>
      <c r="M7" s="7">
        <f t="shared" si="0"/>
        <v>2424</v>
      </c>
      <c r="N7" s="1">
        <v>2</v>
      </c>
      <c r="O7" s="1">
        <v>6</v>
      </c>
      <c r="P7" s="1">
        <v>-44</v>
      </c>
      <c r="Q7" s="1">
        <v>0</v>
      </c>
    </row>
    <row r="8" spans="1:17" ht="15.75">
      <c r="A8" s="1" t="s">
        <v>5</v>
      </c>
      <c r="B8" s="1" t="s">
        <v>20</v>
      </c>
      <c r="C8" s="1">
        <v>406</v>
      </c>
      <c r="D8" s="1">
        <v>335</v>
      </c>
      <c r="E8" s="1">
        <v>404</v>
      </c>
      <c r="F8" s="16">
        <v>423</v>
      </c>
      <c r="G8" s="1">
        <v>405</v>
      </c>
      <c r="H8" s="1">
        <v>415</v>
      </c>
      <c r="L8" s="10"/>
      <c r="M8" s="7">
        <f t="shared" si="0"/>
        <v>2388</v>
      </c>
      <c r="N8" s="1">
        <v>1</v>
      </c>
      <c r="O8" s="1">
        <v>7</v>
      </c>
      <c r="P8" s="7">
        <f>M8-2609</f>
        <v>-221</v>
      </c>
      <c r="Q8" s="1">
        <v>0</v>
      </c>
    </row>
    <row r="9" spans="1:17" ht="15.75">
      <c r="A9" s="1" t="s">
        <v>6</v>
      </c>
      <c r="B9" s="1" t="s">
        <v>21</v>
      </c>
      <c r="C9" s="16">
        <v>411</v>
      </c>
      <c r="E9" s="1">
        <v>410</v>
      </c>
      <c r="F9" s="16">
        <v>411</v>
      </c>
      <c r="G9" s="1">
        <v>381</v>
      </c>
      <c r="H9" s="16">
        <v>443</v>
      </c>
      <c r="J9" s="1">
        <v>330</v>
      </c>
      <c r="L9" s="10"/>
      <c r="M9" s="7">
        <f t="shared" si="0"/>
        <v>2386</v>
      </c>
      <c r="N9" s="1">
        <v>3</v>
      </c>
      <c r="O9" s="1">
        <v>5</v>
      </c>
      <c r="P9" s="1">
        <v>-111</v>
      </c>
      <c r="Q9" s="1">
        <v>0</v>
      </c>
    </row>
    <row r="10" spans="1:17" ht="15.75">
      <c r="A10" s="1" t="s">
        <v>7</v>
      </c>
      <c r="B10" s="1" t="s">
        <v>33</v>
      </c>
      <c r="C10" s="1">
        <v>392</v>
      </c>
      <c r="D10" s="16">
        <v>395</v>
      </c>
      <c r="E10" s="1">
        <v>386</v>
      </c>
      <c r="F10" s="1">
        <v>368</v>
      </c>
      <c r="H10" s="16">
        <v>421</v>
      </c>
      <c r="J10" s="16">
        <v>414</v>
      </c>
      <c r="L10" s="10"/>
      <c r="M10" s="7">
        <f t="shared" si="0"/>
        <v>2376</v>
      </c>
      <c r="N10" s="1">
        <v>3</v>
      </c>
      <c r="O10" s="1">
        <v>5</v>
      </c>
      <c r="P10" s="1">
        <v>-111</v>
      </c>
      <c r="Q10" s="1">
        <v>0</v>
      </c>
    </row>
    <row r="11" spans="1:17" ht="15.75">
      <c r="A11" s="1" t="s">
        <v>8</v>
      </c>
      <c r="B11" s="1" t="s">
        <v>16</v>
      </c>
      <c r="C11" s="1">
        <v>380</v>
      </c>
      <c r="E11" s="1">
        <v>389</v>
      </c>
      <c r="F11" s="1">
        <v>401</v>
      </c>
      <c r="G11" s="1">
        <v>371</v>
      </c>
      <c r="H11" s="1">
        <v>401</v>
      </c>
      <c r="J11" s="16">
        <v>412</v>
      </c>
      <c r="L11" s="10"/>
      <c r="M11" s="7">
        <f t="shared" si="0"/>
        <v>2354</v>
      </c>
      <c r="N11" s="1">
        <v>1</v>
      </c>
      <c r="O11" s="1">
        <v>7</v>
      </c>
      <c r="P11" s="7">
        <f>M11-2588</f>
        <v>-234</v>
      </c>
      <c r="Q11" s="1">
        <v>0</v>
      </c>
    </row>
    <row r="12" spans="1:17" ht="15.75">
      <c r="A12" s="1" t="s">
        <v>9</v>
      </c>
      <c r="B12" s="1" t="s">
        <v>15</v>
      </c>
      <c r="C12" s="16">
        <v>412</v>
      </c>
      <c r="D12" s="1">
        <v>373</v>
      </c>
      <c r="E12" s="1">
        <v>363</v>
      </c>
      <c r="F12" s="1">
        <v>366</v>
      </c>
      <c r="H12" s="1">
        <v>409</v>
      </c>
      <c r="J12" s="1">
        <v>353</v>
      </c>
      <c r="L12" s="10"/>
      <c r="M12" s="7">
        <f t="shared" si="0"/>
        <v>2276</v>
      </c>
      <c r="N12" s="1">
        <v>1</v>
      </c>
      <c r="O12" s="1">
        <v>7</v>
      </c>
      <c r="P12" s="1">
        <v>-240</v>
      </c>
      <c r="Q12" s="1">
        <v>0</v>
      </c>
    </row>
    <row r="13" spans="1:17" ht="15.75">
      <c r="A13" s="1" t="s">
        <v>10</v>
      </c>
      <c r="B13" s="1" t="s">
        <v>23</v>
      </c>
      <c r="C13" s="1">
        <v>382</v>
      </c>
      <c r="D13" s="1">
        <v>353</v>
      </c>
      <c r="E13" s="1">
        <v>391</v>
      </c>
      <c r="G13" s="1">
        <v>378</v>
      </c>
      <c r="H13" s="16">
        <v>427</v>
      </c>
      <c r="J13" s="16">
        <v>427</v>
      </c>
      <c r="L13" s="10"/>
      <c r="M13" s="7">
        <f t="shared" si="0"/>
        <v>2358</v>
      </c>
      <c r="N13" s="1">
        <v>2</v>
      </c>
      <c r="O13" s="1">
        <v>6</v>
      </c>
      <c r="P13" s="1">
        <v>-161</v>
      </c>
      <c r="Q13" s="1">
        <v>0</v>
      </c>
    </row>
    <row r="14" spans="1:13" ht="15.75">
      <c r="A14" s="1" t="s">
        <v>11</v>
      </c>
      <c r="B14" s="1" t="s">
        <v>24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7">
        <f t="shared" si="0"/>
        <v>0</v>
      </c>
    </row>
    <row r="15" spans="1:17" ht="15.75">
      <c r="A15" s="1" t="s">
        <v>12</v>
      </c>
      <c r="B15" s="1" t="s">
        <v>25</v>
      </c>
      <c r="C15" s="1">
        <v>381</v>
      </c>
      <c r="E15" s="16">
        <v>448</v>
      </c>
      <c r="F15" s="16">
        <v>396</v>
      </c>
      <c r="G15" s="1">
        <v>365</v>
      </c>
      <c r="H15" s="16">
        <v>463</v>
      </c>
      <c r="J15" s="16">
        <v>390</v>
      </c>
      <c r="L15" s="10"/>
      <c r="M15" s="7">
        <f t="shared" si="0"/>
        <v>2443</v>
      </c>
      <c r="N15" s="1">
        <v>6</v>
      </c>
      <c r="O15" s="1">
        <v>2</v>
      </c>
      <c r="P15" s="1">
        <v>105</v>
      </c>
      <c r="Q15" s="1">
        <v>2</v>
      </c>
    </row>
    <row r="16" spans="1:17" ht="15.75">
      <c r="A16" s="1" t="s">
        <v>13</v>
      </c>
      <c r="B16" s="1" t="s">
        <v>26</v>
      </c>
      <c r="C16" s="1">
        <v>347</v>
      </c>
      <c r="E16" s="1">
        <v>398</v>
      </c>
      <c r="F16" s="1">
        <v>364</v>
      </c>
      <c r="G16" s="1">
        <v>426</v>
      </c>
      <c r="H16" s="16">
        <v>429</v>
      </c>
      <c r="J16" s="16">
        <v>438</v>
      </c>
      <c r="L16" s="10"/>
      <c r="M16" s="7">
        <f t="shared" si="0"/>
        <v>2402</v>
      </c>
      <c r="N16" s="1">
        <v>2</v>
      </c>
      <c r="O16" s="1">
        <v>6</v>
      </c>
      <c r="P16" s="1">
        <v>-178</v>
      </c>
      <c r="Q16" s="1">
        <v>0</v>
      </c>
    </row>
    <row r="17" spans="1:17" ht="16.5" thickBot="1">
      <c r="A17" s="1" t="s">
        <v>14</v>
      </c>
      <c r="B17" s="1" t="s">
        <v>27</v>
      </c>
      <c r="C17" s="4">
        <v>369</v>
      </c>
      <c r="D17" s="4">
        <v>351</v>
      </c>
      <c r="E17" s="4">
        <v>362</v>
      </c>
      <c r="F17" s="4">
        <v>398</v>
      </c>
      <c r="G17" s="4"/>
      <c r="H17" s="40">
        <v>426</v>
      </c>
      <c r="I17" s="4"/>
      <c r="J17" s="4">
        <v>405</v>
      </c>
      <c r="K17" s="4"/>
      <c r="L17" s="11"/>
      <c r="M17" s="9">
        <f t="shared" si="0"/>
        <v>2311</v>
      </c>
      <c r="N17" s="4">
        <v>1</v>
      </c>
      <c r="O17" s="4">
        <v>7</v>
      </c>
      <c r="P17" s="4">
        <v>-240</v>
      </c>
      <c r="Q17" s="4">
        <v>0</v>
      </c>
    </row>
    <row r="18" spans="3:12" ht="16.5" thickTop="1">
      <c r="C18" s="7">
        <f>SUM(C3:C17)</f>
        <v>5388</v>
      </c>
      <c r="D18" s="7">
        <f aca="true" t="shared" si="1" ref="D18:L18">SUM(D3:D17)</f>
        <v>2497</v>
      </c>
      <c r="E18" s="7">
        <f t="shared" si="1"/>
        <v>5464</v>
      </c>
      <c r="F18" s="7">
        <f t="shared" si="1"/>
        <v>5077</v>
      </c>
      <c r="G18" s="7">
        <f t="shared" si="1"/>
        <v>4300</v>
      </c>
      <c r="H18" s="7">
        <f t="shared" si="1"/>
        <v>5982</v>
      </c>
      <c r="I18" s="7">
        <f t="shared" si="1"/>
        <v>1011</v>
      </c>
      <c r="J18" s="7">
        <f t="shared" si="1"/>
        <v>3169</v>
      </c>
      <c r="K18" s="7">
        <f t="shared" si="1"/>
        <v>0</v>
      </c>
      <c r="L18" s="7">
        <f t="shared" si="1"/>
        <v>0</v>
      </c>
    </row>
    <row r="19" spans="2:19" ht="33" customHeight="1">
      <c r="B19" s="20" t="s">
        <v>185</v>
      </c>
      <c r="C19" s="37">
        <f>C18/14</f>
        <v>384.85714285714283</v>
      </c>
      <c r="D19" s="37">
        <f>D18/7</f>
        <v>356.7142857142857</v>
      </c>
      <c r="E19" s="37">
        <f>E18/14</f>
        <v>390.2857142857143</v>
      </c>
      <c r="F19" s="37">
        <f>F18/13</f>
        <v>390.53846153846155</v>
      </c>
      <c r="G19" s="37">
        <f>G18/11</f>
        <v>390.90909090909093</v>
      </c>
      <c r="H19" s="37">
        <f>H18/14</f>
        <v>427.2857142857143</v>
      </c>
      <c r="I19" s="37">
        <f>I18/3</f>
        <v>337</v>
      </c>
      <c r="J19" s="37">
        <f>J18/8</f>
        <v>396.125</v>
      </c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32888</v>
      </c>
      <c r="N20" s="1">
        <f>SUM(N3:N17)</f>
        <v>27</v>
      </c>
      <c r="O20" s="1">
        <f>SUM(O3:O17)</f>
        <v>85</v>
      </c>
      <c r="P20" s="1">
        <f>SUM(P3:P17)</f>
        <v>-2646</v>
      </c>
      <c r="Q20" s="1">
        <f>SUM(Q3:Q17)</f>
        <v>2</v>
      </c>
      <c r="S20" s="2">
        <f>N20-O20</f>
        <v>-58</v>
      </c>
    </row>
    <row r="22" spans="3:14" ht="15.75">
      <c r="C22" s="43" t="s">
        <v>55</v>
      </c>
      <c r="D22" s="43"/>
      <c r="M22" s="1" t="s">
        <v>186</v>
      </c>
      <c r="N22" s="39">
        <f>M20/14</f>
        <v>2349.1428571428573</v>
      </c>
    </row>
  </sheetData>
  <mergeCells count="4">
    <mergeCell ref="C1:L1"/>
    <mergeCell ref="N1:O1"/>
    <mergeCell ref="C22:D22"/>
    <mergeCell ref="N19:O1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"/>
  <sheetViews>
    <sheetView zoomScale="89" zoomScaleNormal="89" workbookViewId="0" topLeftCell="A1">
      <selection activeCell="G19" sqref="G19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6" width="9.125" style="1" customWidth="1"/>
    <col min="7" max="7" width="12.00390625" style="1" customWidth="1"/>
    <col min="8" max="8" width="11.25390625" style="1" bestFit="1" customWidth="1"/>
    <col min="9" max="9" width="10.375" style="1" bestFit="1" customWidth="1"/>
    <col min="10" max="13" width="9.125" style="1" customWidth="1"/>
    <col min="14" max="14" width="14.875" style="1" bestFit="1" customWidth="1"/>
    <col min="15" max="15" width="11.25390625" style="1" customWidth="1"/>
    <col min="16" max="16" width="10.375" style="1" customWidth="1"/>
    <col min="17" max="17" width="13.375" style="1" customWidth="1"/>
    <col min="18" max="18" width="11.00390625" style="1" customWidth="1"/>
    <col min="20" max="20" width="15.75390625" style="0" bestFit="1" customWidth="1"/>
  </cols>
  <sheetData>
    <row r="1" spans="3:21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M1" s="42"/>
      <c r="O1" s="42" t="s">
        <v>38</v>
      </c>
      <c r="P1" s="42"/>
      <c r="S1" s="2"/>
      <c r="T1" s="2"/>
      <c r="U1" s="2"/>
    </row>
    <row r="2" spans="2:18" ht="34.5" customHeight="1" thickBot="1">
      <c r="B2" s="3" t="s">
        <v>30</v>
      </c>
      <c r="C2" s="15" t="s">
        <v>116</v>
      </c>
      <c r="D2" s="15" t="s">
        <v>117</v>
      </c>
      <c r="E2" s="15" t="s">
        <v>118</v>
      </c>
      <c r="F2" s="15" t="s">
        <v>119</v>
      </c>
      <c r="G2" s="15" t="s">
        <v>120</v>
      </c>
      <c r="H2" s="15" t="s">
        <v>121</v>
      </c>
      <c r="I2" s="15" t="s">
        <v>138</v>
      </c>
      <c r="J2" s="15" t="s">
        <v>137</v>
      </c>
      <c r="K2" s="15" t="s">
        <v>159</v>
      </c>
      <c r="L2" s="15" t="s">
        <v>188</v>
      </c>
      <c r="M2" s="15" t="s">
        <v>160</v>
      </c>
      <c r="N2" s="20" t="s">
        <v>40</v>
      </c>
      <c r="O2" s="20" t="s">
        <v>25</v>
      </c>
      <c r="P2" s="20" t="s">
        <v>39</v>
      </c>
      <c r="Q2" s="20" t="s">
        <v>41</v>
      </c>
      <c r="R2" s="19" t="s">
        <v>156</v>
      </c>
    </row>
    <row r="3" spans="1:18" ht="15.75">
      <c r="A3" s="1" t="s">
        <v>0</v>
      </c>
      <c r="B3" s="1" t="s">
        <v>37</v>
      </c>
      <c r="C3" s="1">
        <v>382</v>
      </c>
      <c r="D3" s="1">
        <v>380</v>
      </c>
      <c r="E3" s="1">
        <v>336</v>
      </c>
      <c r="F3" s="1">
        <v>385</v>
      </c>
      <c r="G3" s="1">
        <v>374</v>
      </c>
      <c r="H3" s="16">
        <v>412</v>
      </c>
      <c r="M3" s="10"/>
      <c r="N3" s="7">
        <f>SUM(C3:M3)</f>
        <v>2269</v>
      </c>
      <c r="O3" s="1">
        <v>1</v>
      </c>
      <c r="P3" s="1">
        <v>7</v>
      </c>
      <c r="Q3" s="1">
        <v>-137</v>
      </c>
      <c r="R3" s="1">
        <v>0</v>
      </c>
    </row>
    <row r="4" spans="1:18" ht="15.75">
      <c r="A4" s="1" t="s">
        <v>1</v>
      </c>
      <c r="B4" s="1" t="s">
        <v>16</v>
      </c>
      <c r="C4" s="1">
        <v>395</v>
      </c>
      <c r="D4" s="1">
        <v>350</v>
      </c>
      <c r="F4" s="1">
        <v>374</v>
      </c>
      <c r="H4" s="1">
        <v>360</v>
      </c>
      <c r="I4" s="1">
        <v>394</v>
      </c>
      <c r="J4" s="16">
        <v>416</v>
      </c>
      <c r="M4" s="10"/>
      <c r="N4" s="7">
        <f aca="true" t="shared" si="0" ref="N4:N17">SUM(C4:M4)</f>
        <v>2289</v>
      </c>
      <c r="O4" s="1">
        <v>1</v>
      </c>
      <c r="P4" s="1">
        <v>7</v>
      </c>
      <c r="Q4" s="1">
        <f>2289-2558</f>
        <v>-269</v>
      </c>
      <c r="R4" s="1">
        <v>0</v>
      </c>
    </row>
    <row r="5" spans="1:18" ht="15.75">
      <c r="A5" s="1" t="s">
        <v>2</v>
      </c>
      <c r="B5" s="1" t="s">
        <v>15</v>
      </c>
      <c r="F5" s="1">
        <v>395</v>
      </c>
      <c r="G5" s="16">
        <v>399</v>
      </c>
      <c r="H5" s="1">
        <v>390</v>
      </c>
      <c r="I5" s="1">
        <v>390</v>
      </c>
      <c r="K5" s="1">
        <v>345</v>
      </c>
      <c r="M5" s="10">
        <v>375</v>
      </c>
      <c r="N5" s="7">
        <f t="shared" si="0"/>
        <v>2294</v>
      </c>
      <c r="O5" s="1">
        <v>1</v>
      </c>
      <c r="P5" s="1">
        <v>7</v>
      </c>
      <c r="Q5" s="1">
        <v>-336</v>
      </c>
      <c r="R5" s="1">
        <v>0</v>
      </c>
    </row>
    <row r="6" spans="1:18" ht="15.75">
      <c r="A6" s="1" t="s">
        <v>3</v>
      </c>
      <c r="B6" s="1" t="s">
        <v>23</v>
      </c>
      <c r="C6" s="1">
        <v>376</v>
      </c>
      <c r="D6" s="1">
        <v>400</v>
      </c>
      <c r="E6" s="1">
        <v>344</v>
      </c>
      <c r="G6" s="16">
        <v>410</v>
      </c>
      <c r="H6" s="16">
        <v>434</v>
      </c>
      <c r="I6" s="16">
        <v>401</v>
      </c>
      <c r="M6" s="10"/>
      <c r="N6" s="7">
        <f t="shared" si="0"/>
        <v>2365</v>
      </c>
      <c r="O6" s="1">
        <v>3</v>
      </c>
      <c r="P6" s="1">
        <v>5</v>
      </c>
      <c r="Q6" s="1">
        <v>-80</v>
      </c>
      <c r="R6" s="1">
        <v>0</v>
      </c>
    </row>
    <row r="7" spans="1:14" ht="15.75">
      <c r="A7" s="1" t="s">
        <v>4</v>
      </c>
      <c r="B7" s="1" t="s">
        <v>24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7">
        <f t="shared" si="0"/>
        <v>0</v>
      </c>
    </row>
    <row r="8" spans="1:18" ht="15.75">
      <c r="A8" s="1" t="s">
        <v>5</v>
      </c>
      <c r="B8" s="1" t="s">
        <v>17</v>
      </c>
      <c r="C8" s="1">
        <v>325</v>
      </c>
      <c r="D8" s="1">
        <v>352</v>
      </c>
      <c r="E8" s="16">
        <v>415</v>
      </c>
      <c r="F8" s="1">
        <v>403</v>
      </c>
      <c r="G8" s="1">
        <v>376</v>
      </c>
      <c r="H8" s="1">
        <v>349</v>
      </c>
      <c r="M8" s="10"/>
      <c r="N8" s="7">
        <f t="shared" si="0"/>
        <v>2220</v>
      </c>
      <c r="O8" s="1">
        <v>1</v>
      </c>
      <c r="P8" s="1">
        <v>7</v>
      </c>
      <c r="Q8" s="1">
        <f>2220-2544</f>
        <v>-324</v>
      </c>
      <c r="R8" s="1">
        <v>0</v>
      </c>
    </row>
    <row r="9" spans="1:18" ht="15.75">
      <c r="A9" s="1" t="s">
        <v>6</v>
      </c>
      <c r="B9" s="1" t="s">
        <v>26</v>
      </c>
      <c r="C9" s="1">
        <v>400</v>
      </c>
      <c r="D9" s="16">
        <v>412</v>
      </c>
      <c r="F9" s="1">
        <v>392</v>
      </c>
      <c r="G9" s="1">
        <v>408</v>
      </c>
      <c r="H9" s="16">
        <v>414</v>
      </c>
      <c r="I9" s="1">
        <v>392</v>
      </c>
      <c r="M9" s="10"/>
      <c r="N9" s="7">
        <f t="shared" si="0"/>
        <v>2418</v>
      </c>
      <c r="O9" s="1">
        <v>2</v>
      </c>
      <c r="P9" s="1">
        <v>6</v>
      </c>
      <c r="Q9" s="1">
        <v>-34</v>
      </c>
      <c r="R9" s="1">
        <v>0</v>
      </c>
    </row>
    <row r="10" spans="1:18" ht="15.75">
      <c r="A10" s="1" t="s">
        <v>7</v>
      </c>
      <c r="B10" s="1" t="s">
        <v>27</v>
      </c>
      <c r="C10" s="1">
        <v>382</v>
      </c>
      <c r="D10" s="1">
        <v>372</v>
      </c>
      <c r="F10" s="1">
        <v>380</v>
      </c>
      <c r="G10" s="1">
        <v>400</v>
      </c>
      <c r="H10" s="16">
        <v>425</v>
      </c>
      <c r="I10" s="1">
        <v>359</v>
      </c>
      <c r="M10" s="10"/>
      <c r="N10" s="7">
        <f t="shared" si="0"/>
        <v>2318</v>
      </c>
      <c r="O10" s="1">
        <v>1</v>
      </c>
      <c r="P10" s="1">
        <v>7</v>
      </c>
      <c r="Q10" s="1">
        <v>-312</v>
      </c>
      <c r="R10" s="1">
        <v>0</v>
      </c>
    </row>
    <row r="11" spans="1:18" ht="15.75">
      <c r="A11" s="1" t="s">
        <v>8</v>
      </c>
      <c r="B11" s="1" t="s">
        <v>28</v>
      </c>
      <c r="C11" s="1">
        <v>379</v>
      </c>
      <c r="D11" s="1">
        <v>356</v>
      </c>
      <c r="E11" s="1">
        <v>346</v>
      </c>
      <c r="F11" s="1">
        <v>384</v>
      </c>
      <c r="G11" s="16">
        <v>412</v>
      </c>
      <c r="I11" s="1">
        <v>382</v>
      </c>
      <c r="M11" s="10"/>
      <c r="N11" s="7">
        <f t="shared" si="0"/>
        <v>2259</v>
      </c>
      <c r="O11" s="1">
        <v>1</v>
      </c>
      <c r="P11" s="1">
        <v>7</v>
      </c>
      <c r="Q11" s="1">
        <v>-454</v>
      </c>
      <c r="R11" s="1">
        <v>0</v>
      </c>
    </row>
    <row r="12" spans="1:18" ht="15.75">
      <c r="A12" s="1" t="s">
        <v>9</v>
      </c>
      <c r="B12" s="1" t="s">
        <v>29</v>
      </c>
      <c r="C12" s="1">
        <v>398</v>
      </c>
      <c r="F12" s="1">
        <v>403</v>
      </c>
      <c r="G12" s="1">
        <v>382</v>
      </c>
      <c r="H12" s="1">
        <v>381</v>
      </c>
      <c r="I12" s="1">
        <v>379</v>
      </c>
      <c r="J12" s="1">
        <v>350</v>
      </c>
      <c r="M12" s="10"/>
      <c r="N12" s="7">
        <f t="shared" si="0"/>
        <v>2293</v>
      </c>
      <c r="O12" s="1">
        <v>0</v>
      </c>
      <c r="P12" s="1">
        <v>8</v>
      </c>
      <c r="Q12" s="1">
        <v>-271</v>
      </c>
      <c r="R12" s="1">
        <v>0</v>
      </c>
    </row>
    <row r="13" spans="1:18" ht="15.75">
      <c r="A13" s="1" t="s">
        <v>10</v>
      </c>
      <c r="B13" s="1" t="s">
        <v>31</v>
      </c>
      <c r="F13" s="1">
        <v>379</v>
      </c>
      <c r="G13" s="1">
        <v>400</v>
      </c>
      <c r="H13" s="16">
        <v>420</v>
      </c>
      <c r="I13" s="1">
        <v>383</v>
      </c>
      <c r="J13" s="1">
        <v>363</v>
      </c>
      <c r="M13" s="10">
        <v>329</v>
      </c>
      <c r="N13" s="7">
        <f t="shared" si="0"/>
        <v>2274</v>
      </c>
      <c r="O13" s="1">
        <v>1</v>
      </c>
      <c r="P13" s="1">
        <v>7</v>
      </c>
      <c r="Q13" s="1">
        <v>-380</v>
      </c>
      <c r="R13" s="1">
        <v>0</v>
      </c>
    </row>
    <row r="14" spans="1:18" ht="15.75">
      <c r="A14" s="1" t="s">
        <v>11</v>
      </c>
      <c r="B14" s="1" t="s">
        <v>18</v>
      </c>
      <c r="D14" s="1">
        <v>359</v>
      </c>
      <c r="E14" s="16">
        <v>383</v>
      </c>
      <c r="F14" s="1">
        <v>343</v>
      </c>
      <c r="G14" s="1">
        <v>160</v>
      </c>
      <c r="H14" s="1">
        <v>196</v>
      </c>
      <c r="I14" s="1">
        <v>367</v>
      </c>
      <c r="J14" s="16">
        <v>395</v>
      </c>
      <c r="M14" s="10"/>
      <c r="N14" s="7">
        <f t="shared" si="0"/>
        <v>2203</v>
      </c>
      <c r="O14" s="1">
        <v>2</v>
      </c>
      <c r="P14" s="1">
        <v>6</v>
      </c>
      <c r="Q14" s="1">
        <v>-211</v>
      </c>
      <c r="R14" s="1">
        <v>0</v>
      </c>
    </row>
    <row r="15" spans="1:18" ht="15.75">
      <c r="A15" s="1" t="s">
        <v>12</v>
      </c>
      <c r="B15" s="1" t="s">
        <v>19</v>
      </c>
      <c r="C15" s="1">
        <v>383</v>
      </c>
      <c r="E15" s="1">
        <v>371</v>
      </c>
      <c r="G15" s="16">
        <v>411</v>
      </c>
      <c r="H15" s="1">
        <v>389</v>
      </c>
      <c r="I15" s="1">
        <v>379</v>
      </c>
      <c r="J15" s="16">
        <v>405</v>
      </c>
      <c r="M15" s="10"/>
      <c r="N15" s="7">
        <f t="shared" si="0"/>
        <v>2338</v>
      </c>
      <c r="O15" s="1">
        <v>2</v>
      </c>
      <c r="P15" s="1">
        <v>6</v>
      </c>
      <c r="Q15" s="1">
        <v>-105</v>
      </c>
      <c r="R15" s="1">
        <v>0</v>
      </c>
    </row>
    <row r="16" spans="1:18" ht="15.75">
      <c r="A16" s="1" t="s">
        <v>13</v>
      </c>
      <c r="B16" s="1" t="s">
        <v>34</v>
      </c>
      <c r="C16" s="16">
        <v>396</v>
      </c>
      <c r="F16" s="1">
        <v>386</v>
      </c>
      <c r="G16" s="16">
        <v>399</v>
      </c>
      <c r="H16" s="1">
        <v>387</v>
      </c>
      <c r="I16" s="1">
        <v>375</v>
      </c>
      <c r="J16" s="1">
        <v>335</v>
      </c>
      <c r="M16" s="10"/>
      <c r="N16" s="7">
        <f t="shared" si="0"/>
        <v>2278</v>
      </c>
      <c r="O16" s="1">
        <v>2</v>
      </c>
      <c r="P16" s="1">
        <v>6</v>
      </c>
      <c r="Q16" s="7">
        <f>N16-2416</f>
        <v>-138</v>
      </c>
      <c r="R16" s="1">
        <v>0</v>
      </c>
    </row>
    <row r="17" spans="1:18" ht="16.5" thickBot="1">
      <c r="A17" s="1" t="s">
        <v>14</v>
      </c>
      <c r="B17" s="1" t="s">
        <v>21</v>
      </c>
      <c r="C17" s="40">
        <v>406</v>
      </c>
      <c r="D17" s="4"/>
      <c r="E17" s="4">
        <v>366</v>
      </c>
      <c r="F17" s="4"/>
      <c r="G17" s="40">
        <v>423</v>
      </c>
      <c r="H17" s="4">
        <v>176</v>
      </c>
      <c r="I17" s="4">
        <v>333</v>
      </c>
      <c r="J17" s="4">
        <v>406</v>
      </c>
      <c r="K17" s="4"/>
      <c r="L17" s="4">
        <v>187</v>
      </c>
      <c r="M17" s="11"/>
      <c r="N17" s="9">
        <f t="shared" si="0"/>
        <v>2297</v>
      </c>
      <c r="O17" s="4">
        <v>2</v>
      </c>
      <c r="P17" s="4">
        <v>6</v>
      </c>
      <c r="Q17" s="4">
        <v>-178</v>
      </c>
      <c r="R17" s="4">
        <v>0</v>
      </c>
    </row>
    <row r="18" spans="3:13" ht="16.5" thickTop="1">
      <c r="C18" s="7">
        <f>SUM(C3:C17)</f>
        <v>4222</v>
      </c>
      <c r="D18" s="7">
        <f aca="true" t="shared" si="1" ref="D18:M18">SUM(D3:D17)</f>
        <v>2981</v>
      </c>
      <c r="E18" s="7">
        <f t="shared" si="1"/>
        <v>2561</v>
      </c>
      <c r="F18" s="7">
        <f t="shared" si="1"/>
        <v>4224</v>
      </c>
      <c r="G18" s="7">
        <f t="shared" si="1"/>
        <v>4954</v>
      </c>
      <c r="H18" s="7">
        <f t="shared" si="1"/>
        <v>4733</v>
      </c>
      <c r="I18" s="7">
        <f t="shared" si="1"/>
        <v>4534</v>
      </c>
      <c r="J18" s="7">
        <f t="shared" si="1"/>
        <v>2670</v>
      </c>
      <c r="K18" s="7">
        <f t="shared" si="1"/>
        <v>345</v>
      </c>
      <c r="L18" s="7">
        <f>SUM(L3:L17)</f>
        <v>187</v>
      </c>
      <c r="M18" s="7">
        <f t="shared" si="1"/>
        <v>704</v>
      </c>
    </row>
    <row r="19" spans="2:20" ht="35.25" customHeight="1">
      <c r="B19" s="20" t="s">
        <v>185</v>
      </c>
      <c r="C19" s="37">
        <f>C18/11</f>
        <v>383.8181818181818</v>
      </c>
      <c r="D19" s="37">
        <f>D18/8</f>
        <v>372.625</v>
      </c>
      <c r="E19" s="37">
        <f>E18/7</f>
        <v>365.85714285714283</v>
      </c>
      <c r="F19" s="37">
        <f>F18/11</f>
        <v>384</v>
      </c>
      <c r="G19" s="37">
        <f>G18/12.5</f>
        <v>396.32</v>
      </c>
      <c r="H19" s="37">
        <f>H18/12</f>
        <v>394.4166666666667</v>
      </c>
      <c r="I19" s="37">
        <f>I18/13</f>
        <v>348.7692307692308</v>
      </c>
      <c r="J19" s="37">
        <f>J18/7</f>
        <v>381.42857142857144</v>
      </c>
      <c r="K19" s="37">
        <f>K18/1</f>
        <v>345</v>
      </c>
      <c r="L19" s="37">
        <f>L17/0.5</f>
        <v>374</v>
      </c>
      <c r="M19" s="37">
        <f>M18/2</f>
        <v>352</v>
      </c>
      <c r="N19" s="3" t="s">
        <v>40</v>
      </c>
      <c r="O19" s="42" t="s">
        <v>157</v>
      </c>
      <c r="P19" s="42"/>
      <c r="Q19" s="3" t="s">
        <v>41</v>
      </c>
      <c r="R19" s="19" t="s">
        <v>158</v>
      </c>
      <c r="T19" s="31" t="s">
        <v>180</v>
      </c>
    </row>
    <row r="20" spans="14:20" ht="15.75">
      <c r="N20" s="7">
        <f>SUM(N3:N17)</f>
        <v>32115</v>
      </c>
      <c r="O20" s="1">
        <f>SUM(O3:O17)</f>
        <v>20</v>
      </c>
      <c r="P20" s="1">
        <f>SUM(P3:P17)</f>
        <v>92</v>
      </c>
      <c r="Q20" s="1">
        <f>SUM(Q3:Q17)</f>
        <v>-3229</v>
      </c>
      <c r="R20" s="1">
        <f>SUM(R3:R17)</f>
        <v>0</v>
      </c>
      <c r="T20" s="2">
        <f>O20-P20</f>
        <v>-72</v>
      </c>
    </row>
    <row r="22" spans="3:15" ht="15.75">
      <c r="C22" s="43" t="s">
        <v>55</v>
      </c>
      <c r="D22" s="43"/>
      <c r="N22" s="1" t="s">
        <v>186</v>
      </c>
      <c r="O22" s="39">
        <f>N20/14</f>
        <v>2293.9285714285716</v>
      </c>
    </row>
  </sheetData>
  <mergeCells count="4">
    <mergeCell ref="C1:M1"/>
    <mergeCell ref="O1:P1"/>
    <mergeCell ref="C22:D22"/>
    <mergeCell ref="O19:P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89" zoomScaleNormal="89" workbookViewId="0" topLeftCell="A1">
      <selection activeCell="H3" sqref="H3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8" width="9.125" style="1" customWidth="1"/>
    <col min="9" max="9" width="11.875" style="1" customWidth="1"/>
    <col min="10" max="12" width="9.125" style="1" customWidth="1"/>
    <col min="13" max="13" width="15.87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1.87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20" ht="36.75" customHeight="1" thickBot="1">
      <c r="B2" s="3" t="s">
        <v>30</v>
      </c>
      <c r="C2" s="15" t="s">
        <v>164</v>
      </c>
      <c r="D2" s="15" t="s">
        <v>62</v>
      </c>
      <c r="E2" s="15" t="s">
        <v>63</v>
      </c>
      <c r="F2" s="15" t="s">
        <v>64</v>
      </c>
      <c r="G2" s="15" t="s">
        <v>65</v>
      </c>
      <c r="H2" s="15" t="s">
        <v>189</v>
      </c>
      <c r="I2" s="15" t="s">
        <v>161</v>
      </c>
      <c r="J2" s="15" t="s">
        <v>162</v>
      </c>
      <c r="K2" s="15" t="s">
        <v>163</v>
      </c>
      <c r="L2" s="15" t="s">
        <v>170</v>
      </c>
      <c r="M2" s="6" t="s">
        <v>40</v>
      </c>
      <c r="N2" s="3" t="s">
        <v>15</v>
      </c>
      <c r="O2" s="3" t="s">
        <v>39</v>
      </c>
      <c r="P2" s="3" t="s">
        <v>41</v>
      </c>
      <c r="Q2" s="19" t="s">
        <v>156</v>
      </c>
      <c r="R2" s="2"/>
      <c r="S2" s="2"/>
      <c r="T2" s="2"/>
    </row>
    <row r="3" spans="1:17" ht="15.75">
      <c r="A3" s="1" t="s">
        <v>0</v>
      </c>
      <c r="B3" s="1" t="s">
        <v>23</v>
      </c>
      <c r="C3" s="1">
        <v>413</v>
      </c>
      <c r="D3" s="16">
        <v>459</v>
      </c>
      <c r="E3" s="1">
        <v>410</v>
      </c>
      <c r="F3" s="16">
        <v>414</v>
      </c>
      <c r="G3" s="16">
        <v>429</v>
      </c>
      <c r="H3" s="1">
        <v>407</v>
      </c>
      <c r="M3" s="13">
        <f>SUM(C3:L3)</f>
        <v>2532</v>
      </c>
      <c r="N3" s="1">
        <v>5</v>
      </c>
      <c r="O3" s="1">
        <v>3</v>
      </c>
      <c r="P3" s="1">
        <v>10</v>
      </c>
      <c r="Q3" s="1">
        <v>2</v>
      </c>
    </row>
    <row r="4" spans="1:13" ht="15.75">
      <c r="A4" s="1" t="s">
        <v>1</v>
      </c>
      <c r="B4" s="1" t="s">
        <v>24</v>
      </c>
      <c r="C4" s="21"/>
      <c r="D4" s="21"/>
      <c r="E4" s="21"/>
      <c r="F4" s="21"/>
      <c r="G4" s="21"/>
      <c r="H4" s="21"/>
      <c r="I4" s="21"/>
      <c r="J4" s="21"/>
      <c r="K4" s="21"/>
      <c r="L4" s="22"/>
      <c r="M4" s="13">
        <f aca="true" t="shared" si="0" ref="M4:M17">SUM(C4:L4)</f>
        <v>0</v>
      </c>
    </row>
    <row r="5" spans="1:17" ht="15.75">
      <c r="A5" s="1" t="s">
        <v>2</v>
      </c>
      <c r="B5" s="1" t="s">
        <v>25</v>
      </c>
      <c r="E5" s="16">
        <v>474</v>
      </c>
      <c r="F5" s="16">
        <v>452</v>
      </c>
      <c r="H5" s="16">
        <v>457</v>
      </c>
      <c r="I5" s="1">
        <v>390</v>
      </c>
      <c r="J5" s="16">
        <v>424</v>
      </c>
      <c r="K5" s="16">
        <v>433</v>
      </c>
      <c r="M5" s="13">
        <f t="shared" si="0"/>
        <v>2630</v>
      </c>
      <c r="N5" s="1">
        <v>7</v>
      </c>
      <c r="O5" s="1">
        <v>1</v>
      </c>
      <c r="P5" s="1">
        <v>336</v>
      </c>
      <c r="Q5" s="1">
        <v>2</v>
      </c>
    </row>
    <row r="6" spans="1:17" ht="15.75">
      <c r="A6" s="1" t="s">
        <v>3</v>
      </c>
      <c r="B6" s="1" t="s">
        <v>26</v>
      </c>
      <c r="C6" s="16">
        <v>458</v>
      </c>
      <c r="D6" s="1">
        <v>439</v>
      </c>
      <c r="E6" s="1">
        <v>426</v>
      </c>
      <c r="G6" s="16">
        <v>473</v>
      </c>
      <c r="H6" s="1">
        <v>427</v>
      </c>
      <c r="K6" s="1">
        <v>384</v>
      </c>
      <c r="M6" s="13">
        <f t="shared" si="0"/>
        <v>2607</v>
      </c>
      <c r="N6" s="1">
        <v>2</v>
      </c>
      <c r="O6" s="1">
        <v>6</v>
      </c>
      <c r="P6" s="1">
        <v>-44</v>
      </c>
      <c r="Q6" s="1">
        <v>0</v>
      </c>
    </row>
    <row r="7" spans="1:17" ht="15.75">
      <c r="A7" s="1" t="s">
        <v>4</v>
      </c>
      <c r="B7" s="1" t="s">
        <v>27</v>
      </c>
      <c r="C7" s="1">
        <v>429</v>
      </c>
      <c r="D7" s="1">
        <v>436</v>
      </c>
      <c r="E7" s="1">
        <v>436</v>
      </c>
      <c r="F7" s="1">
        <v>409</v>
      </c>
      <c r="G7" s="16">
        <v>439</v>
      </c>
      <c r="H7" s="16">
        <v>464</v>
      </c>
      <c r="M7" s="13">
        <f t="shared" si="0"/>
        <v>2613</v>
      </c>
      <c r="N7" s="1">
        <v>2</v>
      </c>
      <c r="O7" s="1">
        <v>6</v>
      </c>
      <c r="P7" s="1">
        <v>-57</v>
      </c>
      <c r="Q7" s="1">
        <v>0</v>
      </c>
    </row>
    <row r="8" spans="1:17" ht="15.75">
      <c r="A8" s="1" t="s">
        <v>5</v>
      </c>
      <c r="B8" s="1" t="s">
        <v>28</v>
      </c>
      <c r="C8" s="1">
        <v>422</v>
      </c>
      <c r="D8" s="1">
        <v>418</v>
      </c>
      <c r="F8" s="1">
        <v>408</v>
      </c>
      <c r="G8" s="16">
        <v>459</v>
      </c>
      <c r="H8" s="1">
        <v>414</v>
      </c>
      <c r="L8" s="16">
        <v>427</v>
      </c>
      <c r="M8" s="13">
        <f t="shared" si="0"/>
        <v>2548</v>
      </c>
      <c r="N8" s="1">
        <v>4</v>
      </c>
      <c r="O8" s="1">
        <v>4</v>
      </c>
      <c r="P8" s="1">
        <v>7</v>
      </c>
      <c r="Q8" s="1">
        <v>1</v>
      </c>
    </row>
    <row r="9" spans="1:17" ht="15.75">
      <c r="A9" s="1" t="s">
        <v>6</v>
      </c>
      <c r="B9" s="1" t="s">
        <v>29</v>
      </c>
      <c r="C9" s="1">
        <v>395</v>
      </c>
      <c r="D9" s="16">
        <v>461</v>
      </c>
      <c r="F9" s="1">
        <v>412</v>
      </c>
      <c r="G9" s="16">
        <v>468</v>
      </c>
      <c r="H9" s="1">
        <v>411</v>
      </c>
      <c r="K9" s="1">
        <v>213</v>
      </c>
      <c r="L9" s="1">
        <v>203</v>
      </c>
      <c r="M9" s="13">
        <f t="shared" si="0"/>
        <v>2563</v>
      </c>
      <c r="N9" s="1">
        <v>4</v>
      </c>
      <c r="O9" s="1">
        <v>4</v>
      </c>
      <c r="P9" s="1">
        <v>11</v>
      </c>
      <c r="Q9" s="1">
        <v>1</v>
      </c>
    </row>
    <row r="10" spans="1:17" ht="15.75">
      <c r="A10" s="1" t="s">
        <v>7</v>
      </c>
      <c r="B10" s="1" t="s">
        <v>31</v>
      </c>
      <c r="D10" s="16">
        <v>467</v>
      </c>
      <c r="E10" s="16">
        <v>461</v>
      </c>
      <c r="F10" s="1">
        <v>420</v>
      </c>
      <c r="G10" s="16">
        <v>457</v>
      </c>
      <c r="H10" s="16">
        <v>490</v>
      </c>
      <c r="J10" s="1">
        <v>383</v>
      </c>
      <c r="M10" s="13">
        <f t="shared" si="0"/>
        <v>2678</v>
      </c>
      <c r="N10" s="1">
        <v>6</v>
      </c>
      <c r="O10" s="1">
        <v>2</v>
      </c>
      <c r="P10" s="1">
        <v>18</v>
      </c>
      <c r="Q10" s="1">
        <v>2</v>
      </c>
    </row>
    <row r="11" spans="1:17" ht="15.75">
      <c r="A11" s="1" t="s">
        <v>8</v>
      </c>
      <c r="B11" s="1" t="s">
        <v>18</v>
      </c>
      <c r="D11" s="1">
        <v>395</v>
      </c>
      <c r="E11" s="16">
        <v>441</v>
      </c>
      <c r="G11" s="1">
        <v>402</v>
      </c>
      <c r="H11" s="16">
        <v>429</v>
      </c>
      <c r="K11" s="1">
        <v>400</v>
      </c>
      <c r="L11" s="1">
        <v>410</v>
      </c>
      <c r="M11" s="13">
        <f t="shared" si="0"/>
        <v>2477</v>
      </c>
      <c r="N11" s="1">
        <v>4</v>
      </c>
      <c r="O11" s="1">
        <v>4</v>
      </c>
      <c r="P11" s="1">
        <v>19</v>
      </c>
      <c r="Q11" s="1">
        <v>1</v>
      </c>
    </row>
    <row r="12" spans="1:17" ht="15.75">
      <c r="A12" s="1" t="s">
        <v>9</v>
      </c>
      <c r="B12" s="1" t="s">
        <v>19</v>
      </c>
      <c r="C12" s="16">
        <v>443</v>
      </c>
      <c r="D12" s="16">
        <v>424</v>
      </c>
      <c r="F12" s="16">
        <v>420</v>
      </c>
      <c r="J12" s="16">
        <v>414</v>
      </c>
      <c r="K12" s="1">
        <v>405</v>
      </c>
      <c r="L12" s="16">
        <v>410</v>
      </c>
      <c r="M12" s="13">
        <f t="shared" si="0"/>
        <v>2516</v>
      </c>
      <c r="N12" s="1">
        <v>7</v>
      </c>
      <c r="O12" s="1">
        <v>1</v>
      </c>
      <c r="P12" s="1">
        <v>240</v>
      </c>
      <c r="Q12" s="1">
        <v>2</v>
      </c>
    </row>
    <row r="13" spans="1:17" ht="15.75">
      <c r="A13" s="1" t="s">
        <v>10</v>
      </c>
      <c r="B13" s="1" t="s">
        <v>20</v>
      </c>
      <c r="D13" s="1">
        <v>432</v>
      </c>
      <c r="E13" s="16">
        <v>440</v>
      </c>
      <c r="F13" s="16">
        <v>458</v>
      </c>
      <c r="G13" s="16">
        <v>457</v>
      </c>
      <c r="H13" s="16">
        <v>450</v>
      </c>
      <c r="L13" s="16">
        <v>443</v>
      </c>
      <c r="M13" s="13">
        <f t="shared" si="0"/>
        <v>2680</v>
      </c>
      <c r="N13" s="1">
        <v>7</v>
      </c>
      <c r="O13" s="1">
        <v>1</v>
      </c>
      <c r="P13" s="1">
        <v>127</v>
      </c>
      <c r="Q13" s="1">
        <v>2</v>
      </c>
    </row>
    <row r="14" spans="1:17" ht="15.75">
      <c r="A14" s="1" t="s">
        <v>11</v>
      </c>
      <c r="B14" s="1" t="s">
        <v>21</v>
      </c>
      <c r="C14" s="16">
        <v>443</v>
      </c>
      <c r="F14" s="16">
        <v>455</v>
      </c>
      <c r="G14" s="1">
        <v>407</v>
      </c>
      <c r="H14" s="16">
        <v>423</v>
      </c>
      <c r="J14" s="1">
        <v>378</v>
      </c>
      <c r="K14" s="1">
        <v>415</v>
      </c>
      <c r="M14" s="13">
        <f t="shared" si="0"/>
        <v>2521</v>
      </c>
      <c r="N14" s="1">
        <v>5</v>
      </c>
      <c r="O14" s="1">
        <v>3</v>
      </c>
      <c r="P14" s="7">
        <f>M14-2493</f>
        <v>28</v>
      </c>
      <c r="Q14" s="1">
        <v>2</v>
      </c>
    </row>
    <row r="15" spans="1:17" ht="15.75">
      <c r="A15" s="1" t="s">
        <v>12</v>
      </c>
      <c r="B15" s="1" t="s">
        <v>22</v>
      </c>
      <c r="D15" s="16">
        <v>437</v>
      </c>
      <c r="E15" s="16">
        <v>449</v>
      </c>
      <c r="F15" s="1">
        <v>411</v>
      </c>
      <c r="H15" s="1">
        <v>425</v>
      </c>
      <c r="J15" s="1">
        <v>382</v>
      </c>
      <c r="K15" s="1">
        <v>388</v>
      </c>
      <c r="M15" s="13">
        <f t="shared" si="0"/>
        <v>2492</v>
      </c>
      <c r="N15" s="1">
        <v>2</v>
      </c>
      <c r="O15" s="1">
        <v>6</v>
      </c>
      <c r="P15" s="1">
        <v>-104</v>
      </c>
      <c r="Q15" s="1">
        <v>0</v>
      </c>
    </row>
    <row r="16" spans="1:17" ht="15.75">
      <c r="A16" s="1" t="s">
        <v>13</v>
      </c>
      <c r="B16" s="1" t="s">
        <v>16</v>
      </c>
      <c r="D16" s="16">
        <v>443</v>
      </c>
      <c r="E16" s="1">
        <v>416</v>
      </c>
      <c r="F16" s="16">
        <v>447</v>
      </c>
      <c r="G16" s="1">
        <v>425</v>
      </c>
      <c r="H16" s="16">
        <v>436</v>
      </c>
      <c r="L16" s="1">
        <v>431</v>
      </c>
      <c r="M16" s="13">
        <f t="shared" si="0"/>
        <v>2598</v>
      </c>
      <c r="N16" s="1">
        <v>5</v>
      </c>
      <c r="O16" s="1">
        <v>3</v>
      </c>
      <c r="P16" s="1">
        <v>40</v>
      </c>
      <c r="Q16" s="1">
        <v>2</v>
      </c>
    </row>
    <row r="17" spans="1:17" ht="16.5" thickBot="1">
      <c r="A17" s="1" t="s">
        <v>14</v>
      </c>
      <c r="B17" s="1" t="s">
        <v>17</v>
      </c>
      <c r="C17" s="4"/>
      <c r="D17" s="40">
        <v>451</v>
      </c>
      <c r="E17" s="4">
        <v>414</v>
      </c>
      <c r="F17" s="40">
        <v>433</v>
      </c>
      <c r="G17" s="40">
        <v>447</v>
      </c>
      <c r="H17" s="40">
        <v>444</v>
      </c>
      <c r="I17" s="4"/>
      <c r="J17" s="4"/>
      <c r="K17" s="4"/>
      <c r="L17" s="4">
        <v>420</v>
      </c>
      <c r="M17" s="14">
        <f t="shared" si="0"/>
        <v>2609</v>
      </c>
      <c r="N17" s="4">
        <v>6</v>
      </c>
      <c r="O17" s="4">
        <v>2</v>
      </c>
      <c r="P17" s="4">
        <v>89</v>
      </c>
      <c r="Q17" s="4">
        <v>2</v>
      </c>
    </row>
    <row r="18" spans="3:12" ht="16.5" thickTop="1">
      <c r="C18" s="7">
        <f>SUM(C3:C17)</f>
        <v>3003</v>
      </c>
      <c r="D18" s="7">
        <f aca="true" t="shared" si="1" ref="D18:L18">SUM(D3:D17)</f>
        <v>5262</v>
      </c>
      <c r="E18" s="7">
        <f t="shared" si="1"/>
        <v>4367</v>
      </c>
      <c r="F18" s="7">
        <f t="shared" si="1"/>
        <v>5139</v>
      </c>
      <c r="G18" s="7">
        <f t="shared" si="1"/>
        <v>4863</v>
      </c>
      <c r="H18" s="7">
        <f t="shared" si="1"/>
        <v>5677</v>
      </c>
      <c r="I18" s="7">
        <f t="shared" si="1"/>
        <v>390</v>
      </c>
      <c r="J18" s="7">
        <f t="shared" si="1"/>
        <v>1981</v>
      </c>
      <c r="K18" s="7">
        <f t="shared" si="1"/>
        <v>2638</v>
      </c>
      <c r="L18" s="7">
        <f t="shared" si="1"/>
        <v>2744</v>
      </c>
    </row>
    <row r="19" spans="2:19" ht="33.75" customHeight="1">
      <c r="B19" s="20" t="s">
        <v>185</v>
      </c>
      <c r="C19" s="37">
        <f>C18/7</f>
        <v>429</v>
      </c>
      <c r="D19" s="37">
        <f>D18/12</f>
        <v>438.5</v>
      </c>
      <c r="E19" s="37">
        <f>E18/10</f>
        <v>436.7</v>
      </c>
      <c r="F19" s="37">
        <f>F18/12</f>
        <v>428.25</v>
      </c>
      <c r="G19" s="37">
        <f>G18/11</f>
        <v>442.09090909090907</v>
      </c>
      <c r="H19" s="37">
        <f>H18/13</f>
        <v>436.6923076923077</v>
      </c>
      <c r="I19" s="37">
        <f>I18/1</f>
        <v>390</v>
      </c>
      <c r="J19" s="37">
        <f>J18/5</f>
        <v>396.2</v>
      </c>
      <c r="K19" s="37">
        <f>K18/6.5</f>
        <v>405.84615384615387</v>
      </c>
      <c r="L19" s="37">
        <f>L18/6.5</f>
        <v>422.15384615384613</v>
      </c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36064</v>
      </c>
      <c r="N20" s="1">
        <f>SUM(N3:N17)</f>
        <v>66</v>
      </c>
      <c r="O20" s="1">
        <f>SUM(O3:O17)</f>
        <v>46</v>
      </c>
      <c r="P20" s="1">
        <f>SUM(P3:P17)</f>
        <v>720</v>
      </c>
      <c r="Q20" s="1">
        <f>SUM(Q3:Q17)</f>
        <v>19</v>
      </c>
      <c r="S20" s="2">
        <f>N20-O20</f>
        <v>20</v>
      </c>
    </row>
    <row r="22" spans="3:14" ht="15.75">
      <c r="C22" s="43" t="s">
        <v>55</v>
      </c>
      <c r="D22" s="43"/>
      <c r="M22" s="1" t="s">
        <v>186</v>
      </c>
      <c r="N22" s="39">
        <f>M20/14</f>
        <v>2576</v>
      </c>
    </row>
  </sheetData>
  <mergeCells count="4">
    <mergeCell ref="C1:L1"/>
    <mergeCell ref="N1:O1"/>
    <mergeCell ref="C22:D22"/>
    <mergeCell ref="N19:O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F32" sqref="F32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4" width="9.125" style="1" customWidth="1"/>
    <col min="5" max="5" width="14.625" style="1" customWidth="1"/>
    <col min="6" max="8" width="9.125" style="1" customWidth="1"/>
    <col min="9" max="9" width="11.25390625" style="1" customWidth="1"/>
    <col min="10" max="10" width="9.125" style="1" customWidth="1"/>
    <col min="11" max="11" width="14.125" style="1" customWidth="1"/>
    <col min="12" max="12" width="9.625" style="1" customWidth="1"/>
    <col min="13" max="13" width="15.253906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2.125" style="1" customWidth="1"/>
    <col min="18" max="18" width="9.125" style="2" customWidth="1"/>
    <col min="19" max="19" width="15.75390625" style="2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T1" s="2"/>
    </row>
    <row r="2" spans="2:17" ht="32.25" customHeight="1" thickBot="1">
      <c r="B2" s="3" t="s">
        <v>30</v>
      </c>
      <c r="C2" s="15" t="s">
        <v>43</v>
      </c>
      <c r="D2" s="15" t="s">
        <v>44</v>
      </c>
      <c r="E2" s="15" t="s">
        <v>45</v>
      </c>
      <c r="F2" s="15" t="s">
        <v>46</v>
      </c>
      <c r="G2" s="15" t="s">
        <v>47</v>
      </c>
      <c r="H2" s="15" t="s">
        <v>48</v>
      </c>
      <c r="I2" s="15" t="s">
        <v>49</v>
      </c>
      <c r="J2" s="15" t="s">
        <v>50</v>
      </c>
      <c r="K2" s="15" t="s">
        <v>51</v>
      </c>
      <c r="L2" s="15" t="s">
        <v>171</v>
      </c>
      <c r="M2" s="3" t="s">
        <v>40</v>
      </c>
      <c r="N2" s="3" t="s">
        <v>42</v>
      </c>
      <c r="O2" s="3" t="s">
        <v>39</v>
      </c>
      <c r="P2" s="3" t="s">
        <v>41</v>
      </c>
      <c r="Q2" s="19" t="s">
        <v>156</v>
      </c>
    </row>
    <row r="3" spans="1:17" ht="15.75">
      <c r="A3" s="1" t="s">
        <v>0</v>
      </c>
      <c r="B3" s="1" t="s">
        <v>21</v>
      </c>
      <c r="C3" s="16">
        <v>456</v>
      </c>
      <c r="D3" s="16">
        <v>463</v>
      </c>
      <c r="F3" s="1">
        <v>435</v>
      </c>
      <c r="H3" s="16">
        <v>449</v>
      </c>
      <c r="J3" s="16">
        <v>438</v>
      </c>
      <c r="K3" s="1">
        <v>423</v>
      </c>
      <c r="L3" s="10"/>
      <c r="M3" s="7">
        <f>SUM(C3:L3)</f>
        <v>2664</v>
      </c>
      <c r="N3" s="1">
        <v>6</v>
      </c>
      <c r="O3" s="1">
        <v>2</v>
      </c>
      <c r="P3" s="1">
        <v>259</v>
      </c>
      <c r="Q3" s="1">
        <v>2</v>
      </c>
    </row>
    <row r="4" spans="1:17" ht="15.75">
      <c r="A4" s="1" t="s">
        <v>1</v>
      </c>
      <c r="B4" s="1" t="s">
        <v>33</v>
      </c>
      <c r="C4" s="16">
        <v>412</v>
      </c>
      <c r="D4" s="1">
        <v>207</v>
      </c>
      <c r="E4" s="16">
        <v>443</v>
      </c>
      <c r="G4" s="1">
        <v>387</v>
      </c>
      <c r="H4" s="16">
        <v>435</v>
      </c>
      <c r="I4" s="1">
        <v>174</v>
      </c>
      <c r="J4" s="16">
        <v>444</v>
      </c>
      <c r="L4" s="10"/>
      <c r="M4" s="7">
        <f aca="true" t="shared" si="0" ref="M4:M17">SUM(C4:L4)</f>
        <v>2502</v>
      </c>
      <c r="N4" s="1">
        <v>6</v>
      </c>
      <c r="O4" s="1">
        <v>2</v>
      </c>
      <c r="P4" s="1">
        <v>174</v>
      </c>
      <c r="Q4" s="1">
        <v>2</v>
      </c>
    </row>
    <row r="5" spans="1:17" ht="15.75">
      <c r="A5" s="1" t="s">
        <v>2</v>
      </c>
      <c r="B5" s="1" t="s">
        <v>16</v>
      </c>
      <c r="C5" s="16">
        <v>436</v>
      </c>
      <c r="F5" s="16">
        <v>438</v>
      </c>
      <c r="H5" s="16">
        <v>444</v>
      </c>
      <c r="I5" s="1">
        <v>419</v>
      </c>
      <c r="J5" s="1">
        <v>412</v>
      </c>
      <c r="K5" s="1">
        <v>396</v>
      </c>
      <c r="L5" s="10"/>
      <c r="M5" s="7">
        <f t="shared" si="0"/>
        <v>2545</v>
      </c>
      <c r="N5" s="1">
        <v>5</v>
      </c>
      <c r="O5" s="1">
        <v>3</v>
      </c>
      <c r="P5" s="1">
        <v>17</v>
      </c>
      <c r="Q5" s="1">
        <v>2</v>
      </c>
    </row>
    <row r="6" spans="1:17" ht="15.75">
      <c r="A6" s="1" t="s">
        <v>3</v>
      </c>
      <c r="B6" s="1" t="s">
        <v>15</v>
      </c>
      <c r="C6" s="16">
        <v>455</v>
      </c>
      <c r="D6" s="1">
        <v>405</v>
      </c>
      <c r="E6" s="16">
        <v>469</v>
      </c>
      <c r="F6" s="1">
        <v>394</v>
      </c>
      <c r="H6" s="16">
        <v>472</v>
      </c>
      <c r="I6" s="16">
        <v>456</v>
      </c>
      <c r="L6" s="10"/>
      <c r="M6" s="7">
        <f t="shared" si="0"/>
        <v>2651</v>
      </c>
      <c r="N6" s="1">
        <v>6</v>
      </c>
      <c r="O6" s="1">
        <v>2</v>
      </c>
      <c r="P6" s="1">
        <v>44</v>
      </c>
      <c r="Q6" s="1">
        <v>2</v>
      </c>
    </row>
    <row r="7" spans="1:17" ht="15.75">
      <c r="A7" s="1" t="s">
        <v>4</v>
      </c>
      <c r="B7" s="1" t="s">
        <v>23</v>
      </c>
      <c r="C7" s="16">
        <v>478</v>
      </c>
      <c r="D7" s="1">
        <v>403</v>
      </c>
      <c r="E7" s="16">
        <v>472</v>
      </c>
      <c r="H7" s="16">
        <v>448</v>
      </c>
      <c r="I7" s="16">
        <v>433</v>
      </c>
      <c r="J7" s="1">
        <v>426</v>
      </c>
      <c r="L7" s="10"/>
      <c r="M7" s="7">
        <f t="shared" si="0"/>
        <v>2660</v>
      </c>
      <c r="N7" s="1">
        <v>6</v>
      </c>
      <c r="O7" s="1">
        <v>2</v>
      </c>
      <c r="P7" s="1">
        <v>174</v>
      </c>
      <c r="Q7" s="1">
        <v>2</v>
      </c>
    </row>
    <row r="8" spans="1:13" ht="15.75">
      <c r="A8" s="1" t="s">
        <v>5</v>
      </c>
      <c r="B8" s="1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2"/>
      <c r="M8" s="7">
        <f t="shared" si="0"/>
        <v>0</v>
      </c>
    </row>
    <row r="9" spans="1:17" ht="15.75">
      <c r="A9" s="1" t="s">
        <v>6</v>
      </c>
      <c r="B9" s="1" t="s">
        <v>25</v>
      </c>
      <c r="C9" s="16">
        <v>425</v>
      </c>
      <c r="F9" s="16">
        <v>409</v>
      </c>
      <c r="G9" s="1">
        <v>367</v>
      </c>
      <c r="H9" s="16">
        <v>480</v>
      </c>
      <c r="K9" s="16">
        <v>411</v>
      </c>
      <c r="L9" s="10">
        <v>360</v>
      </c>
      <c r="M9" s="7">
        <f t="shared" si="0"/>
        <v>2452</v>
      </c>
      <c r="N9" s="1">
        <v>6</v>
      </c>
      <c r="O9" s="1">
        <v>2</v>
      </c>
      <c r="P9" s="1">
        <v>34</v>
      </c>
      <c r="Q9" s="1">
        <v>2</v>
      </c>
    </row>
    <row r="10" spans="1:17" ht="15.75">
      <c r="A10" s="1" t="s">
        <v>7</v>
      </c>
      <c r="B10" s="1" t="s">
        <v>17</v>
      </c>
      <c r="C10" s="16">
        <v>487</v>
      </c>
      <c r="E10" s="16">
        <v>444</v>
      </c>
      <c r="H10" s="16">
        <v>444</v>
      </c>
      <c r="I10" s="1">
        <v>407</v>
      </c>
      <c r="J10" s="16">
        <v>427</v>
      </c>
      <c r="K10" s="1">
        <v>395</v>
      </c>
      <c r="L10" s="10"/>
      <c r="M10" s="7">
        <f t="shared" si="0"/>
        <v>2604</v>
      </c>
      <c r="N10" s="1">
        <v>6</v>
      </c>
      <c r="O10" s="1">
        <v>2</v>
      </c>
      <c r="P10" s="1">
        <v>133</v>
      </c>
      <c r="Q10" s="1">
        <v>2</v>
      </c>
    </row>
    <row r="11" spans="1:17" ht="15.75">
      <c r="A11" s="1" t="s">
        <v>8</v>
      </c>
      <c r="B11" s="1" t="s">
        <v>27</v>
      </c>
      <c r="C11" s="1">
        <v>425</v>
      </c>
      <c r="E11" s="16">
        <v>471</v>
      </c>
      <c r="F11" s="1">
        <v>419</v>
      </c>
      <c r="H11" s="16">
        <v>450</v>
      </c>
      <c r="I11" s="1">
        <v>420</v>
      </c>
      <c r="J11" s="1">
        <v>426</v>
      </c>
      <c r="L11" s="10"/>
      <c r="M11" s="7">
        <f t="shared" si="0"/>
        <v>2611</v>
      </c>
      <c r="N11" s="1">
        <v>4</v>
      </c>
      <c r="O11" s="1">
        <v>4</v>
      </c>
      <c r="P11" s="1">
        <v>1</v>
      </c>
      <c r="Q11" s="1">
        <v>1</v>
      </c>
    </row>
    <row r="12" spans="1:17" ht="15.75">
      <c r="A12" s="1" t="s">
        <v>9</v>
      </c>
      <c r="B12" s="1" t="s">
        <v>28</v>
      </c>
      <c r="C12" s="16">
        <v>456</v>
      </c>
      <c r="E12" s="16">
        <v>483</v>
      </c>
      <c r="F12" s="1">
        <v>417</v>
      </c>
      <c r="H12" s="16">
        <v>444</v>
      </c>
      <c r="I12" s="1">
        <v>423</v>
      </c>
      <c r="J12" s="1">
        <v>417</v>
      </c>
      <c r="L12" s="10"/>
      <c r="M12" s="7">
        <f>SUM(C12:L12)</f>
        <v>2640</v>
      </c>
      <c r="N12" s="1">
        <v>5</v>
      </c>
      <c r="O12" s="1">
        <v>3</v>
      </c>
      <c r="P12" s="1">
        <v>25</v>
      </c>
      <c r="Q12" s="1">
        <v>2</v>
      </c>
    </row>
    <row r="13" spans="1:17" ht="15.75">
      <c r="A13" s="1" t="s">
        <v>10</v>
      </c>
      <c r="B13" s="1" t="s">
        <v>29</v>
      </c>
      <c r="C13" s="16">
        <v>437</v>
      </c>
      <c r="E13" s="16">
        <v>458</v>
      </c>
      <c r="F13" s="17">
        <v>437</v>
      </c>
      <c r="H13" s="16">
        <v>453</v>
      </c>
      <c r="J13" s="16">
        <v>459</v>
      </c>
      <c r="K13" s="1">
        <v>427</v>
      </c>
      <c r="L13" s="10"/>
      <c r="M13" s="7">
        <f t="shared" si="0"/>
        <v>2671</v>
      </c>
      <c r="N13" s="1">
        <v>6</v>
      </c>
      <c r="O13" s="1">
        <v>2</v>
      </c>
      <c r="P13" s="1">
        <v>120</v>
      </c>
      <c r="Q13" s="1">
        <v>2</v>
      </c>
    </row>
    <row r="14" spans="1:17" ht="15.75">
      <c r="A14" s="1" t="s">
        <v>11</v>
      </c>
      <c r="B14" s="1" t="s">
        <v>31</v>
      </c>
      <c r="C14" s="16">
        <v>478</v>
      </c>
      <c r="E14" s="16">
        <v>445</v>
      </c>
      <c r="F14" s="1">
        <v>409</v>
      </c>
      <c r="H14" s="16">
        <v>445</v>
      </c>
      <c r="I14" s="16">
        <v>467</v>
      </c>
      <c r="J14" s="1">
        <v>444</v>
      </c>
      <c r="L14" s="10"/>
      <c r="M14" s="7">
        <f t="shared" si="0"/>
        <v>2688</v>
      </c>
      <c r="N14" s="1">
        <v>4</v>
      </c>
      <c r="O14" s="1">
        <v>4</v>
      </c>
      <c r="P14" s="1">
        <v>-2</v>
      </c>
      <c r="Q14" s="1">
        <v>1</v>
      </c>
    </row>
    <row r="15" spans="1:17" ht="15.75">
      <c r="A15" s="1" t="s">
        <v>12</v>
      </c>
      <c r="B15" s="1" t="s">
        <v>18</v>
      </c>
      <c r="C15" s="16">
        <v>431</v>
      </c>
      <c r="F15" s="16">
        <v>428</v>
      </c>
      <c r="H15" s="16">
        <v>438</v>
      </c>
      <c r="I15" s="16">
        <v>438</v>
      </c>
      <c r="J15" s="1">
        <v>427</v>
      </c>
      <c r="K15" s="1">
        <v>389</v>
      </c>
      <c r="L15" s="10"/>
      <c r="M15" s="7">
        <f t="shared" si="0"/>
        <v>2551</v>
      </c>
      <c r="N15" s="1">
        <v>6</v>
      </c>
      <c r="O15" s="1">
        <v>2</v>
      </c>
      <c r="P15" s="1">
        <v>119</v>
      </c>
      <c r="Q15" s="1">
        <v>2</v>
      </c>
    </row>
    <row r="16" spans="1:17" ht="15.75">
      <c r="A16" s="1" t="s">
        <v>13</v>
      </c>
      <c r="B16" s="1" t="s">
        <v>19</v>
      </c>
      <c r="C16" s="16">
        <v>498</v>
      </c>
      <c r="F16" s="16">
        <v>429</v>
      </c>
      <c r="G16" s="1">
        <v>393</v>
      </c>
      <c r="J16" s="16">
        <v>434</v>
      </c>
      <c r="K16" s="16">
        <v>442</v>
      </c>
      <c r="L16" s="10">
        <v>384</v>
      </c>
      <c r="M16" s="7">
        <f t="shared" si="0"/>
        <v>2580</v>
      </c>
      <c r="N16" s="1">
        <v>6</v>
      </c>
      <c r="O16" s="1">
        <v>2</v>
      </c>
      <c r="P16" s="1">
        <v>178</v>
      </c>
      <c r="Q16" s="1">
        <v>2</v>
      </c>
    </row>
    <row r="17" spans="1:17" ht="16.5" thickBot="1">
      <c r="A17" s="1" t="s">
        <v>14</v>
      </c>
      <c r="B17" s="1" t="s">
        <v>20</v>
      </c>
      <c r="C17" s="4">
        <v>411</v>
      </c>
      <c r="D17" s="4"/>
      <c r="E17" s="40">
        <v>472</v>
      </c>
      <c r="F17" s="4">
        <v>423</v>
      </c>
      <c r="G17" s="4"/>
      <c r="H17" s="40">
        <v>455</v>
      </c>
      <c r="I17" s="4"/>
      <c r="J17" s="4">
        <v>426</v>
      </c>
      <c r="K17" s="40">
        <v>436</v>
      </c>
      <c r="L17" s="11"/>
      <c r="M17" s="9">
        <f t="shared" si="0"/>
        <v>2623</v>
      </c>
      <c r="N17" s="4">
        <v>5</v>
      </c>
      <c r="O17" s="4">
        <v>3</v>
      </c>
      <c r="P17" s="4">
        <v>44</v>
      </c>
      <c r="Q17" s="4">
        <v>2</v>
      </c>
    </row>
    <row r="18" spans="3:12" ht="16.5" thickTop="1">
      <c r="C18" s="7">
        <f>SUM(C3:C17)</f>
        <v>6285</v>
      </c>
      <c r="D18" s="7">
        <f aca="true" t="shared" si="1" ref="D18:L18">SUM(D3:D17)</f>
        <v>1478</v>
      </c>
      <c r="E18" s="7">
        <f>SUM(E3:E17)</f>
        <v>4157</v>
      </c>
      <c r="F18" s="7">
        <f>SUM(F3:F17)</f>
        <v>4638</v>
      </c>
      <c r="G18" s="7">
        <f t="shared" si="1"/>
        <v>1147</v>
      </c>
      <c r="H18" s="7">
        <f t="shared" si="1"/>
        <v>5857</v>
      </c>
      <c r="I18" s="7">
        <f t="shared" si="1"/>
        <v>3637</v>
      </c>
      <c r="J18" s="7">
        <f t="shared" si="1"/>
        <v>5180</v>
      </c>
      <c r="K18" s="7">
        <f t="shared" si="1"/>
        <v>3319</v>
      </c>
      <c r="L18" s="7">
        <f t="shared" si="1"/>
        <v>744</v>
      </c>
    </row>
    <row r="19" spans="2:19" ht="30" customHeight="1">
      <c r="B19" s="20" t="s">
        <v>185</v>
      </c>
      <c r="C19" s="37">
        <f>C18/14</f>
        <v>448.92857142857144</v>
      </c>
      <c r="D19" s="37">
        <f>D18/3.5</f>
        <v>422.2857142857143</v>
      </c>
      <c r="E19" s="37">
        <f>E18/9</f>
        <v>461.8888888888889</v>
      </c>
      <c r="F19" s="37">
        <f>F18/11</f>
        <v>421.6363636363636</v>
      </c>
      <c r="G19" s="37">
        <f>G18/3</f>
        <v>382.3333333333333</v>
      </c>
      <c r="H19" s="37">
        <f>H18/13</f>
        <v>450.53846153846155</v>
      </c>
      <c r="I19" s="37">
        <f>I18/8.5</f>
        <v>427.88235294117646</v>
      </c>
      <c r="J19" s="37">
        <f>J18/12</f>
        <v>431.6666666666667</v>
      </c>
      <c r="K19" s="37">
        <f>K18/8</f>
        <v>414.875</v>
      </c>
      <c r="L19" s="37">
        <f>L18/2</f>
        <v>372</v>
      </c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36442</v>
      </c>
      <c r="N20" s="1">
        <f>SUM(N3:N17)</f>
        <v>77</v>
      </c>
      <c r="O20" s="1">
        <f>SUM(O3:O17)</f>
        <v>35</v>
      </c>
      <c r="P20" s="1">
        <f>SUM(P3:P17)</f>
        <v>1320</v>
      </c>
      <c r="Q20" s="1">
        <f>SUM(Q3:Q17)</f>
        <v>26</v>
      </c>
      <c r="S20" s="2">
        <f>N20-O20</f>
        <v>42</v>
      </c>
    </row>
    <row r="21" spans="3:4" ht="15.75">
      <c r="C21" s="43" t="s">
        <v>55</v>
      </c>
      <c r="D21" s="43"/>
    </row>
    <row r="22" spans="13:14" ht="15.75">
      <c r="M22" s="1" t="s">
        <v>186</v>
      </c>
      <c r="N22" s="39">
        <f>M20/14</f>
        <v>2603</v>
      </c>
    </row>
  </sheetData>
  <mergeCells count="4">
    <mergeCell ref="C1:L1"/>
    <mergeCell ref="N1:O1"/>
    <mergeCell ref="C21:D21"/>
    <mergeCell ref="N19:O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D19" sqref="D19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8" width="9.125" style="1" customWidth="1"/>
    <col min="9" max="9" width="9.75390625" style="1" customWidth="1"/>
    <col min="10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37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17" ht="32.25" thickBot="1">
      <c r="B2" s="3" t="s">
        <v>30</v>
      </c>
      <c r="C2" s="15" t="s">
        <v>139</v>
      </c>
      <c r="D2" s="15" t="s">
        <v>140</v>
      </c>
      <c r="E2" s="15" t="s">
        <v>141</v>
      </c>
      <c r="F2" s="15" t="s">
        <v>142</v>
      </c>
      <c r="G2" s="15" t="s">
        <v>143</v>
      </c>
      <c r="H2" s="15" t="s">
        <v>144</v>
      </c>
      <c r="I2" s="15" t="s">
        <v>145</v>
      </c>
      <c r="J2" s="15" t="s">
        <v>146</v>
      </c>
      <c r="K2" s="15" t="s">
        <v>177</v>
      </c>
      <c r="L2" s="15"/>
      <c r="M2" s="3" t="s">
        <v>40</v>
      </c>
      <c r="N2" s="3" t="s">
        <v>16</v>
      </c>
      <c r="O2" s="3" t="s">
        <v>39</v>
      </c>
      <c r="P2" s="3" t="s">
        <v>41</v>
      </c>
      <c r="Q2" s="19" t="s">
        <v>156</v>
      </c>
    </row>
    <row r="3" spans="1:13" ht="15.75">
      <c r="A3" s="1" t="s">
        <v>0</v>
      </c>
      <c r="B3" s="1" t="s">
        <v>24</v>
      </c>
      <c r="C3" s="21"/>
      <c r="D3" s="21"/>
      <c r="E3" s="21"/>
      <c r="F3" s="21"/>
      <c r="G3" s="21"/>
      <c r="H3" s="21"/>
      <c r="I3" s="21"/>
      <c r="J3" s="21"/>
      <c r="K3" s="21"/>
      <c r="L3" s="22"/>
      <c r="M3" s="7">
        <f>SUM(C3:L3)</f>
        <v>0</v>
      </c>
    </row>
    <row r="4" spans="1:17" ht="15.75">
      <c r="A4" s="1" t="s">
        <v>1</v>
      </c>
      <c r="B4" s="1" t="s">
        <v>25</v>
      </c>
      <c r="C4" s="16">
        <v>431</v>
      </c>
      <c r="D4" s="16">
        <v>418</v>
      </c>
      <c r="E4" s="1">
        <v>211</v>
      </c>
      <c r="F4" s="1">
        <v>184</v>
      </c>
      <c r="G4" s="16">
        <v>443</v>
      </c>
      <c r="H4" s="16">
        <v>443</v>
      </c>
      <c r="I4" s="16">
        <v>205</v>
      </c>
      <c r="J4" s="16">
        <v>223</v>
      </c>
      <c r="L4" s="10"/>
      <c r="M4" s="7">
        <f aca="true" t="shared" si="0" ref="M4:M17">SUM(C4:L4)</f>
        <v>2558</v>
      </c>
      <c r="N4" s="1">
        <v>7</v>
      </c>
      <c r="O4" s="1">
        <v>1</v>
      </c>
      <c r="P4" s="1">
        <f>2558-2289</f>
        <v>269</v>
      </c>
      <c r="Q4" s="1">
        <v>2</v>
      </c>
    </row>
    <row r="5" spans="1:17" ht="15.75">
      <c r="A5" s="1" t="s">
        <v>2</v>
      </c>
      <c r="B5" s="1" t="s">
        <v>26</v>
      </c>
      <c r="C5" s="1">
        <v>408</v>
      </c>
      <c r="D5" s="16">
        <v>420</v>
      </c>
      <c r="E5" s="1">
        <v>416</v>
      </c>
      <c r="G5" s="16">
        <v>445</v>
      </c>
      <c r="I5" s="1">
        <v>405</v>
      </c>
      <c r="J5" s="16">
        <v>434</v>
      </c>
      <c r="L5" s="10"/>
      <c r="M5" s="7">
        <f t="shared" si="0"/>
        <v>2528</v>
      </c>
      <c r="N5" s="1">
        <v>3</v>
      </c>
      <c r="O5" s="1">
        <v>5</v>
      </c>
      <c r="P5" s="1">
        <v>-17</v>
      </c>
      <c r="Q5" s="1">
        <v>0</v>
      </c>
    </row>
    <row r="6" spans="1:17" ht="15.75">
      <c r="A6" s="1" t="s">
        <v>3</v>
      </c>
      <c r="B6" s="1" t="s">
        <v>27</v>
      </c>
      <c r="D6" s="16">
        <v>444</v>
      </c>
      <c r="E6" s="16">
        <v>450</v>
      </c>
      <c r="F6" s="1">
        <v>176</v>
      </c>
      <c r="G6" s="1">
        <v>431</v>
      </c>
      <c r="H6" s="1">
        <v>429</v>
      </c>
      <c r="I6" s="1">
        <v>204</v>
      </c>
      <c r="J6" s="16">
        <v>432</v>
      </c>
      <c r="L6" s="10"/>
      <c r="M6" s="7">
        <f t="shared" si="0"/>
        <v>2566</v>
      </c>
      <c r="N6" s="1">
        <v>3</v>
      </c>
      <c r="O6" s="1">
        <v>5</v>
      </c>
      <c r="P6" s="1">
        <v>-19</v>
      </c>
      <c r="Q6" s="1">
        <v>0</v>
      </c>
    </row>
    <row r="7" spans="1:17" ht="15.75">
      <c r="A7" s="1" t="s">
        <v>4</v>
      </c>
      <c r="B7" s="1" t="s">
        <v>28</v>
      </c>
      <c r="C7" s="1">
        <v>422</v>
      </c>
      <c r="D7" s="16">
        <v>437</v>
      </c>
      <c r="E7" s="1">
        <v>418</v>
      </c>
      <c r="G7" s="16">
        <v>453</v>
      </c>
      <c r="H7" s="1">
        <v>382</v>
      </c>
      <c r="J7" s="16">
        <v>448</v>
      </c>
      <c r="L7" s="10"/>
      <c r="M7" s="7">
        <f t="shared" si="0"/>
        <v>2560</v>
      </c>
      <c r="N7" s="1">
        <v>3</v>
      </c>
      <c r="O7" s="1">
        <v>5</v>
      </c>
      <c r="P7" s="1">
        <v>-30</v>
      </c>
      <c r="Q7" s="1">
        <v>0</v>
      </c>
    </row>
    <row r="8" spans="1:17" ht="15.75">
      <c r="A8" s="1" t="s">
        <v>5</v>
      </c>
      <c r="B8" s="1" t="s">
        <v>29</v>
      </c>
      <c r="C8" s="16">
        <v>446</v>
      </c>
      <c r="D8" s="16">
        <v>464</v>
      </c>
      <c r="E8" s="16">
        <v>469</v>
      </c>
      <c r="G8" s="16">
        <v>442</v>
      </c>
      <c r="I8" s="1">
        <v>416</v>
      </c>
      <c r="J8" s="1">
        <v>433</v>
      </c>
      <c r="L8" s="10"/>
      <c r="M8" s="7">
        <f t="shared" si="0"/>
        <v>2670</v>
      </c>
      <c r="N8" s="1">
        <v>6</v>
      </c>
      <c r="O8" s="1">
        <v>2</v>
      </c>
      <c r="P8" s="1">
        <v>97</v>
      </c>
      <c r="Q8" s="1">
        <v>2</v>
      </c>
    </row>
    <row r="9" spans="1:17" ht="15.75">
      <c r="A9" s="1" t="s">
        <v>6</v>
      </c>
      <c r="B9" s="1" t="s">
        <v>31</v>
      </c>
      <c r="C9" s="1">
        <v>398</v>
      </c>
      <c r="D9" s="1">
        <v>397</v>
      </c>
      <c r="E9" s="16">
        <v>455</v>
      </c>
      <c r="G9" s="1">
        <v>407</v>
      </c>
      <c r="I9" s="1">
        <v>421</v>
      </c>
      <c r="J9" s="1">
        <v>418</v>
      </c>
      <c r="L9" s="10"/>
      <c r="M9" s="7">
        <f t="shared" si="0"/>
        <v>2496</v>
      </c>
      <c r="N9" s="1">
        <v>1</v>
      </c>
      <c r="O9" s="1">
        <v>7</v>
      </c>
      <c r="P9" s="1">
        <v>-169</v>
      </c>
      <c r="Q9" s="1">
        <v>0</v>
      </c>
    </row>
    <row r="10" spans="1:17" ht="15.75">
      <c r="A10" s="1" t="s">
        <v>7</v>
      </c>
      <c r="B10" s="1" t="s">
        <v>18</v>
      </c>
      <c r="C10" s="1">
        <v>419</v>
      </c>
      <c r="D10" s="16">
        <v>453</v>
      </c>
      <c r="E10" s="16">
        <v>439</v>
      </c>
      <c r="G10" s="1">
        <v>419</v>
      </c>
      <c r="I10" s="16">
        <v>431</v>
      </c>
      <c r="K10" s="17">
        <v>424</v>
      </c>
      <c r="L10" s="10"/>
      <c r="M10" s="7">
        <f t="shared" si="0"/>
        <v>2585</v>
      </c>
      <c r="N10" s="1">
        <v>5</v>
      </c>
      <c r="O10" s="1">
        <v>3</v>
      </c>
      <c r="P10" s="1">
        <v>124</v>
      </c>
      <c r="Q10" s="1">
        <v>2</v>
      </c>
    </row>
    <row r="11" spans="1:17" ht="15.75">
      <c r="A11" s="1" t="s">
        <v>8</v>
      </c>
      <c r="B11" s="1" t="s">
        <v>19</v>
      </c>
      <c r="D11" s="16">
        <v>443</v>
      </c>
      <c r="E11" s="16">
        <v>436</v>
      </c>
      <c r="H11" s="1">
        <v>402</v>
      </c>
      <c r="I11" s="16">
        <v>442</v>
      </c>
      <c r="J11" s="16">
        <v>458</v>
      </c>
      <c r="K11" s="16">
        <v>407</v>
      </c>
      <c r="L11" s="10"/>
      <c r="M11" s="7">
        <f t="shared" si="0"/>
        <v>2588</v>
      </c>
      <c r="N11" s="1">
        <v>7</v>
      </c>
      <c r="O11" s="1">
        <v>1</v>
      </c>
      <c r="P11" s="1">
        <v>234</v>
      </c>
      <c r="Q11" s="1">
        <v>2</v>
      </c>
    </row>
    <row r="12" spans="1:17" ht="15.75">
      <c r="A12" s="1" t="s">
        <v>9</v>
      </c>
      <c r="B12" s="1" t="s">
        <v>34</v>
      </c>
      <c r="C12" s="1">
        <v>399</v>
      </c>
      <c r="D12" s="1">
        <v>420</v>
      </c>
      <c r="E12" s="16">
        <v>440</v>
      </c>
      <c r="G12" s="16">
        <v>436</v>
      </c>
      <c r="I12" s="16">
        <v>428</v>
      </c>
      <c r="J12" s="16">
        <v>443</v>
      </c>
      <c r="L12" s="10"/>
      <c r="M12" s="7">
        <f t="shared" si="0"/>
        <v>2566</v>
      </c>
      <c r="N12" s="1">
        <v>6</v>
      </c>
      <c r="O12" s="1">
        <v>2</v>
      </c>
      <c r="P12" s="1">
        <v>14</v>
      </c>
      <c r="Q12" s="1">
        <v>2</v>
      </c>
    </row>
    <row r="13" spans="1:17" ht="15.75">
      <c r="A13" s="1" t="s">
        <v>10</v>
      </c>
      <c r="B13" s="1" t="s">
        <v>21</v>
      </c>
      <c r="D13" s="16">
        <v>435</v>
      </c>
      <c r="E13" s="16">
        <v>246</v>
      </c>
      <c r="G13" s="1">
        <v>387</v>
      </c>
      <c r="H13" s="16">
        <v>189</v>
      </c>
      <c r="I13" s="16">
        <v>441</v>
      </c>
      <c r="J13" s="16">
        <v>430</v>
      </c>
      <c r="K13" s="1">
        <v>411</v>
      </c>
      <c r="L13" s="10"/>
      <c r="M13" s="7">
        <f t="shared" si="0"/>
        <v>2539</v>
      </c>
      <c r="N13" s="1">
        <v>6</v>
      </c>
      <c r="O13" s="1">
        <v>2</v>
      </c>
      <c r="P13" s="1">
        <v>144</v>
      </c>
      <c r="Q13" s="1">
        <v>2</v>
      </c>
    </row>
    <row r="14" spans="1:17" ht="15.75">
      <c r="A14" s="1" t="s">
        <v>11</v>
      </c>
      <c r="B14" s="1" t="s">
        <v>33</v>
      </c>
      <c r="C14" s="16">
        <v>444</v>
      </c>
      <c r="D14" s="16">
        <v>469</v>
      </c>
      <c r="E14" s="16">
        <v>463</v>
      </c>
      <c r="I14" s="1">
        <v>427</v>
      </c>
      <c r="J14" s="16">
        <v>464</v>
      </c>
      <c r="K14" s="1">
        <v>385</v>
      </c>
      <c r="L14" s="10"/>
      <c r="M14" s="7">
        <f t="shared" si="0"/>
        <v>2652</v>
      </c>
      <c r="N14" s="1">
        <v>6</v>
      </c>
      <c r="O14" s="1">
        <v>2</v>
      </c>
      <c r="P14" s="1">
        <v>105</v>
      </c>
      <c r="Q14" s="1">
        <v>2</v>
      </c>
    </row>
    <row r="15" spans="1:17" ht="15.75">
      <c r="A15" s="1" t="s">
        <v>12</v>
      </c>
      <c r="B15" s="1" t="s">
        <v>17</v>
      </c>
      <c r="C15" s="1">
        <v>395</v>
      </c>
      <c r="D15" s="16">
        <v>428</v>
      </c>
      <c r="E15" s="16">
        <v>409</v>
      </c>
      <c r="H15" s="1">
        <v>191</v>
      </c>
      <c r="I15" s="16">
        <v>430</v>
      </c>
      <c r="J15" s="16">
        <v>424</v>
      </c>
      <c r="K15" s="1">
        <v>190</v>
      </c>
      <c r="L15" s="10"/>
      <c r="M15" s="7">
        <f t="shared" si="0"/>
        <v>2467</v>
      </c>
      <c r="N15" s="1">
        <v>6</v>
      </c>
      <c r="O15" s="1">
        <v>2</v>
      </c>
      <c r="P15" s="1">
        <v>28</v>
      </c>
      <c r="Q15" s="1">
        <v>2</v>
      </c>
    </row>
    <row r="16" spans="1:17" ht="15.75">
      <c r="A16" s="1" t="s">
        <v>13</v>
      </c>
      <c r="B16" s="1" t="s">
        <v>15</v>
      </c>
      <c r="C16" s="1">
        <v>381</v>
      </c>
      <c r="D16" s="16">
        <v>450</v>
      </c>
      <c r="E16" s="1">
        <v>412</v>
      </c>
      <c r="G16" s="16">
        <v>451</v>
      </c>
      <c r="I16" s="1">
        <v>426</v>
      </c>
      <c r="J16" s="16">
        <v>438</v>
      </c>
      <c r="L16" s="10"/>
      <c r="M16" s="7">
        <f t="shared" si="0"/>
        <v>2558</v>
      </c>
      <c r="N16" s="1">
        <v>3</v>
      </c>
      <c r="O16" s="1">
        <v>5</v>
      </c>
      <c r="P16" s="1">
        <v>-40</v>
      </c>
      <c r="Q16" s="1">
        <v>0</v>
      </c>
    </row>
    <row r="17" spans="1:17" ht="16.5" thickBot="1">
      <c r="A17" s="1" t="s">
        <v>14</v>
      </c>
      <c r="B17" s="1" t="s">
        <v>23</v>
      </c>
      <c r="C17" s="4"/>
      <c r="D17" s="40">
        <v>443</v>
      </c>
      <c r="E17" s="4">
        <v>435</v>
      </c>
      <c r="F17" s="4"/>
      <c r="G17" s="40">
        <v>468</v>
      </c>
      <c r="H17" s="4">
        <v>403</v>
      </c>
      <c r="I17" s="4">
        <v>435</v>
      </c>
      <c r="J17" s="40">
        <v>446</v>
      </c>
      <c r="K17" s="4"/>
      <c r="L17" s="11"/>
      <c r="M17" s="9">
        <f t="shared" si="0"/>
        <v>2630</v>
      </c>
      <c r="N17" s="4">
        <v>5</v>
      </c>
      <c r="O17" s="4">
        <v>3</v>
      </c>
      <c r="P17" s="4">
        <v>108</v>
      </c>
      <c r="Q17" s="4">
        <v>2</v>
      </c>
    </row>
    <row r="18" spans="3:12" ht="16.5" thickTop="1">
      <c r="C18" s="7">
        <f>SUM(C3:C17)</f>
        <v>4143</v>
      </c>
      <c r="D18" s="7">
        <f aca="true" t="shared" si="1" ref="D18:L18">SUM(D3:D17)</f>
        <v>6121</v>
      </c>
      <c r="E18" s="7">
        <f t="shared" si="1"/>
        <v>5699</v>
      </c>
      <c r="F18" s="7">
        <f t="shared" si="1"/>
        <v>360</v>
      </c>
      <c r="G18" s="7">
        <f t="shared" si="1"/>
        <v>4782</v>
      </c>
      <c r="H18" s="7">
        <f t="shared" si="1"/>
        <v>2439</v>
      </c>
      <c r="I18" s="7">
        <f t="shared" si="1"/>
        <v>5111</v>
      </c>
      <c r="J18" s="7">
        <f t="shared" si="1"/>
        <v>5491</v>
      </c>
      <c r="K18" s="7">
        <f t="shared" si="1"/>
        <v>1817</v>
      </c>
      <c r="L18" s="7">
        <f t="shared" si="1"/>
        <v>0</v>
      </c>
    </row>
    <row r="19" spans="2:19" ht="33" customHeight="1">
      <c r="B19" s="20" t="s">
        <v>185</v>
      </c>
      <c r="C19" s="37">
        <f>C18/10</f>
        <v>414.3</v>
      </c>
      <c r="D19" s="37">
        <f>D18/14</f>
        <v>437.2142857142857</v>
      </c>
      <c r="E19" s="37">
        <f>E18/13</f>
        <v>438.38461538461536</v>
      </c>
      <c r="F19" s="37">
        <f>F18/1</f>
        <v>360</v>
      </c>
      <c r="G19" s="37">
        <f>G18/11</f>
        <v>434.72727272727275</v>
      </c>
      <c r="H19" s="37">
        <f>H18/6</f>
        <v>406.5</v>
      </c>
      <c r="I19" s="37">
        <f>I18/12</f>
        <v>425.9166666666667</v>
      </c>
      <c r="J19" s="37">
        <f>J18/12.5</f>
        <v>439.28</v>
      </c>
      <c r="K19" s="37">
        <f>K18/4.5</f>
        <v>403.77777777777777</v>
      </c>
      <c r="L19" s="37"/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35963</v>
      </c>
      <c r="N20" s="1">
        <f>SUM(N3:N17)</f>
        <v>67</v>
      </c>
      <c r="O20" s="1">
        <f>SUM(O3:O17)</f>
        <v>45</v>
      </c>
      <c r="P20" s="1">
        <f>SUM(P3:P17)</f>
        <v>848</v>
      </c>
      <c r="Q20" s="1">
        <f>SUM(Q3:Q17)</f>
        <v>18</v>
      </c>
      <c r="S20" s="2">
        <f>N20-O20</f>
        <v>22</v>
      </c>
    </row>
    <row r="21" spans="3:4" ht="15.75">
      <c r="C21" s="43" t="s">
        <v>55</v>
      </c>
      <c r="D21" s="43"/>
    </row>
    <row r="22" spans="13:14" ht="15.75">
      <c r="M22" s="1" t="s">
        <v>186</v>
      </c>
      <c r="N22" s="39">
        <f>M20/14</f>
        <v>2568.785714285714</v>
      </c>
    </row>
  </sheetData>
  <mergeCells count="4">
    <mergeCell ref="C1:L1"/>
    <mergeCell ref="N1:O1"/>
    <mergeCell ref="C21:D21"/>
    <mergeCell ref="N19:O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D19" sqref="D19"/>
    </sheetView>
  </sheetViews>
  <sheetFormatPr defaultColWidth="9.00390625" defaultRowHeight="12.75"/>
  <cols>
    <col min="1" max="1" width="11.25390625" style="1" bestFit="1" customWidth="1"/>
    <col min="2" max="2" width="11.875" style="1" bestFit="1" customWidth="1"/>
    <col min="3" max="3" width="12.00390625" style="1" customWidth="1"/>
    <col min="4" max="4" width="10.75390625" style="1" customWidth="1"/>
    <col min="5" max="10" width="9.125" style="1" customWidth="1"/>
    <col min="11" max="11" width="11.25390625" style="1" customWidth="1"/>
    <col min="12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1.87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17" ht="32.25" thickBot="1">
      <c r="B2" s="3" t="s">
        <v>30</v>
      </c>
      <c r="C2" s="15" t="s">
        <v>153</v>
      </c>
      <c r="D2" s="15" t="s">
        <v>66</v>
      </c>
      <c r="E2" s="15" t="s">
        <v>67</v>
      </c>
      <c r="F2" s="15" t="s">
        <v>68</v>
      </c>
      <c r="G2" s="15" t="s">
        <v>69</v>
      </c>
      <c r="H2" s="15" t="s">
        <v>70</v>
      </c>
      <c r="I2" s="15" t="s">
        <v>130</v>
      </c>
      <c r="J2" s="15" t="s">
        <v>131</v>
      </c>
      <c r="K2" s="15" t="s">
        <v>176</v>
      </c>
      <c r="L2" s="15"/>
      <c r="M2" s="3" t="s">
        <v>40</v>
      </c>
      <c r="N2" s="3" t="s">
        <v>17</v>
      </c>
      <c r="O2" s="3" t="s">
        <v>39</v>
      </c>
      <c r="P2" s="3" t="s">
        <v>41</v>
      </c>
      <c r="Q2" s="19" t="s">
        <v>156</v>
      </c>
    </row>
    <row r="3" spans="1:17" ht="15.75">
      <c r="A3" s="1" t="s">
        <v>0</v>
      </c>
      <c r="B3" s="1" t="s">
        <v>31</v>
      </c>
      <c r="C3" s="1">
        <v>404</v>
      </c>
      <c r="D3" s="16">
        <v>491</v>
      </c>
      <c r="E3" s="1">
        <v>416</v>
      </c>
      <c r="F3" s="17">
        <v>431</v>
      </c>
      <c r="G3" s="1">
        <v>426</v>
      </c>
      <c r="H3" s="16">
        <v>445</v>
      </c>
      <c r="L3" s="10"/>
      <c r="M3" s="7">
        <f>SUM(C3:L3)</f>
        <v>2613</v>
      </c>
      <c r="N3" s="1">
        <v>2</v>
      </c>
      <c r="O3" s="1">
        <v>6</v>
      </c>
      <c r="P3" s="1">
        <v>-3</v>
      </c>
      <c r="Q3" s="1">
        <v>0</v>
      </c>
    </row>
    <row r="4" spans="1:17" ht="15.75">
      <c r="A4" s="1" t="s">
        <v>1</v>
      </c>
      <c r="B4" s="1" t="s">
        <v>23</v>
      </c>
      <c r="C4" s="1">
        <v>406</v>
      </c>
      <c r="E4" s="16">
        <v>413</v>
      </c>
      <c r="F4" s="1">
        <v>409</v>
      </c>
      <c r="H4" s="16">
        <v>426</v>
      </c>
      <c r="I4" s="1">
        <v>413</v>
      </c>
      <c r="J4" s="1">
        <v>356</v>
      </c>
      <c r="L4" s="10"/>
      <c r="M4" s="7">
        <f aca="true" t="shared" si="0" ref="M4:M17">SUM(C4:L4)</f>
        <v>2423</v>
      </c>
      <c r="N4" s="1">
        <v>2</v>
      </c>
      <c r="O4" s="1">
        <v>6</v>
      </c>
      <c r="P4" s="1">
        <v>-131</v>
      </c>
      <c r="Q4" s="1">
        <v>0</v>
      </c>
    </row>
    <row r="5" spans="1:17" ht="15.75">
      <c r="A5" s="1" t="s">
        <v>2</v>
      </c>
      <c r="B5" s="1" t="s">
        <v>18</v>
      </c>
      <c r="C5" s="16">
        <v>424</v>
      </c>
      <c r="D5" s="1">
        <v>402</v>
      </c>
      <c r="E5" s="1">
        <v>407</v>
      </c>
      <c r="F5" s="16">
        <v>437</v>
      </c>
      <c r="H5" s="1">
        <v>408</v>
      </c>
      <c r="I5" s="16">
        <v>439</v>
      </c>
      <c r="L5" s="10"/>
      <c r="M5" s="7">
        <f t="shared" si="0"/>
        <v>2517</v>
      </c>
      <c r="N5" s="1">
        <v>5</v>
      </c>
      <c r="O5" s="1">
        <v>3</v>
      </c>
      <c r="P5" s="1">
        <v>200</v>
      </c>
      <c r="Q5" s="1">
        <v>2</v>
      </c>
    </row>
    <row r="6" spans="1:13" ht="15.75">
      <c r="A6" s="1" t="s">
        <v>3</v>
      </c>
      <c r="B6" s="1" t="s">
        <v>24</v>
      </c>
      <c r="C6" s="21"/>
      <c r="D6" s="21"/>
      <c r="E6" s="21"/>
      <c r="F6" s="21"/>
      <c r="G6" s="21"/>
      <c r="H6" s="21"/>
      <c r="I6" s="21"/>
      <c r="J6" s="21"/>
      <c r="K6" s="21"/>
      <c r="L6" s="22"/>
      <c r="M6" s="7">
        <f t="shared" si="0"/>
        <v>0</v>
      </c>
    </row>
    <row r="7" spans="1:17" ht="15.75">
      <c r="A7" s="1" t="s">
        <v>4</v>
      </c>
      <c r="B7" s="1" t="s">
        <v>19</v>
      </c>
      <c r="C7" s="1">
        <v>409</v>
      </c>
      <c r="F7" s="1">
        <v>397</v>
      </c>
      <c r="G7" s="16">
        <v>409</v>
      </c>
      <c r="H7" s="16">
        <v>461</v>
      </c>
      <c r="I7" s="16">
        <v>438</v>
      </c>
      <c r="J7" s="16">
        <v>354</v>
      </c>
      <c r="L7" s="10"/>
      <c r="M7" s="7">
        <f t="shared" si="0"/>
        <v>2468</v>
      </c>
      <c r="N7" s="1">
        <v>6</v>
      </c>
      <c r="O7" s="1">
        <v>2</v>
      </c>
      <c r="P7" s="1">
        <f>2468-2424</f>
        <v>44</v>
      </c>
      <c r="Q7" s="1">
        <v>2</v>
      </c>
    </row>
    <row r="8" spans="1:17" ht="15.75">
      <c r="A8" s="1" t="s">
        <v>5</v>
      </c>
      <c r="B8" s="1" t="s">
        <v>25</v>
      </c>
      <c r="C8" s="16">
        <v>422</v>
      </c>
      <c r="D8" s="16">
        <v>427</v>
      </c>
      <c r="E8" s="16">
        <v>419</v>
      </c>
      <c r="F8" s="1">
        <v>408</v>
      </c>
      <c r="H8" s="16">
        <v>457</v>
      </c>
      <c r="I8" s="16">
        <v>411</v>
      </c>
      <c r="L8" s="10"/>
      <c r="M8" s="7">
        <f t="shared" si="0"/>
        <v>2544</v>
      </c>
      <c r="N8" s="1">
        <v>7</v>
      </c>
      <c r="O8" s="1">
        <v>1</v>
      </c>
      <c r="P8" s="1">
        <v>324</v>
      </c>
      <c r="Q8" s="1">
        <v>2</v>
      </c>
    </row>
    <row r="9" spans="1:17" ht="15.75">
      <c r="A9" s="1" t="s">
        <v>6</v>
      </c>
      <c r="B9" s="1" t="s">
        <v>20</v>
      </c>
      <c r="C9" s="1">
        <v>392</v>
      </c>
      <c r="D9" s="16">
        <v>443</v>
      </c>
      <c r="E9" s="16">
        <v>465</v>
      </c>
      <c r="F9" s="16">
        <v>413</v>
      </c>
      <c r="H9" s="16">
        <v>430</v>
      </c>
      <c r="I9" s="1">
        <v>405</v>
      </c>
      <c r="L9" s="10"/>
      <c r="M9" s="7">
        <f t="shared" si="0"/>
        <v>2548</v>
      </c>
      <c r="N9" s="1">
        <v>6</v>
      </c>
      <c r="O9" s="1">
        <v>2</v>
      </c>
      <c r="P9" s="1">
        <v>107</v>
      </c>
      <c r="Q9" s="1">
        <v>2</v>
      </c>
    </row>
    <row r="10" spans="1:17" ht="15.75">
      <c r="A10" s="1" t="s">
        <v>7</v>
      </c>
      <c r="B10" s="1" t="s">
        <v>26</v>
      </c>
      <c r="C10" s="1">
        <v>386</v>
      </c>
      <c r="D10" s="16">
        <v>464</v>
      </c>
      <c r="E10" s="1">
        <v>396</v>
      </c>
      <c r="F10" s="1">
        <v>402</v>
      </c>
      <c r="H10" s="16">
        <v>424</v>
      </c>
      <c r="I10" s="1">
        <v>399</v>
      </c>
      <c r="L10" s="10"/>
      <c r="M10" s="7">
        <f t="shared" si="0"/>
        <v>2471</v>
      </c>
      <c r="N10" s="1">
        <v>2</v>
      </c>
      <c r="O10" s="1">
        <v>6</v>
      </c>
      <c r="P10" s="1">
        <v>-133</v>
      </c>
      <c r="Q10" s="1">
        <v>0</v>
      </c>
    </row>
    <row r="11" spans="1:17" ht="15.75">
      <c r="A11" s="1" t="s">
        <v>8</v>
      </c>
      <c r="B11" s="1" t="s">
        <v>21</v>
      </c>
      <c r="C11" s="16">
        <v>423</v>
      </c>
      <c r="D11" s="16">
        <v>427</v>
      </c>
      <c r="E11" s="16">
        <v>433</v>
      </c>
      <c r="F11" s="16">
        <v>422</v>
      </c>
      <c r="H11" s="17">
        <v>422</v>
      </c>
      <c r="K11" s="1">
        <v>333</v>
      </c>
      <c r="L11" s="10"/>
      <c r="M11" s="7">
        <f t="shared" si="0"/>
        <v>2460</v>
      </c>
      <c r="N11" s="1">
        <v>6</v>
      </c>
      <c r="O11" s="1">
        <v>2</v>
      </c>
      <c r="P11" s="1">
        <v>86</v>
      </c>
      <c r="Q11" s="1">
        <v>2</v>
      </c>
    </row>
    <row r="12" spans="1:17" ht="15.75">
      <c r="A12" s="1" t="s">
        <v>9</v>
      </c>
      <c r="B12" s="1" t="s">
        <v>27</v>
      </c>
      <c r="C12" s="16">
        <v>422</v>
      </c>
      <c r="D12" s="16">
        <v>436</v>
      </c>
      <c r="E12" s="1">
        <v>410</v>
      </c>
      <c r="F12" s="1">
        <v>402</v>
      </c>
      <c r="H12" s="16">
        <v>432</v>
      </c>
      <c r="I12" s="16">
        <v>430</v>
      </c>
      <c r="L12" s="10"/>
      <c r="M12" s="7">
        <f t="shared" si="0"/>
        <v>2532</v>
      </c>
      <c r="N12" s="1">
        <v>4</v>
      </c>
      <c r="O12" s="1">
        <v>4</v>
      </c>
      <c r="P12" s="1">
        <v>-18</v>
      </c>
      <c r="Q12" s="1">
        <v>1</v>
      </c>
    </row>
    <row r="13" spans="1:17" ht="15.75">
      <c r="A13" s="1" t="s">
        <v>10</v>
      </c>
      <c r="B13" s="1" t="s">
        <v>33</v>
      </c>
      <c r="C13" s="16">
        <v>447</v>
      </c>
      <c r="D13" s="1">
        <v>408</v>
      </c>
      <c r="E13" s="16">
        <v>433</v>
      </c>
      <c r="F13" s="16">
        <v>429</v>
      </c>
      <c r="H13" s="16">
        <v>466</v>
      </c>
      <c r="I13" s="1">
        <v>414</v>
      </c>
      <c r="L13" s="10"/>
      <c r="M13" s="7">
        <f t="shared" si="0"/>
        <v>2597</v>
      </c>
      <c r="N13" s="1">
        <v>6</v>
      </c>
      <c r="O13" s="1">
        <v>2</v>
      </c>
      <c r="P13" s="1">
        <v>96</v>
      </c>
      <c r="Q13" s="1">
        <v>2</v>
      </c>
    </row>
    <row r="14" spans="1:17" ht="15.75">
      <c r="A14" s="1" t="s">
        <v>11</v>
      </c>
      <c r="B14" s="1" t="s">
        <v>28</v>
      </c>
      <c r="C14" s="16">
        <v>423</v>
      </c>
      <c r="D14" s="16">
        <v>422</v>
      </c>
      <c r="E14" s="16">
        <v>421</v>
      </c>
      <c r="F14" s="1">
        <v>380</v>
      </c>
      <c r="H14" s="1">
        <v>414</v>
      </c>
      <c r="I14" s="1">
        <v>378</v>
      </c>
      <c r="L14" s="10"/>
      <c r="M14" s="7">
        <f t="shared" si="0"/>
        <v>2438</v>
      </c>
      <c r="N14" s="1">
        <v>3</v>
      </c>
      <c r="O14" s="1">
        <v>5</v>
      </c>
      <c r="P14" s="1">
        <v>-141</v>
      </c>
      <c r="Q14" s="1">
        <v>0</v>
      </c>
    </row>
    <row r="15" spans="1:17" ht="15.75">
      <c r="A15" s="1" t="s">
        <v>12</v>
      </c>
      <c r="B15" s="1" t="s">
        <v>16</v>
      </c>
      <c r="C15" s="16">
        <v>419</v>
      </c>
      <c r="D15" s="16">
        <v>414</v>
      </c>
      <c r="E15" s="1">
        <v>399</v>
      </c>
      <c r="F15" s="1">
        <v>408</v>
      </c>
      <c r="H15" s="1">
        <v>407</v>
      </c>
      <c r="I15" s="1">
        <v>392</v>
      </c>
      <c r="L15" s="10"/>
      <c r="M15" s="7">
        <f t="shared" si="0"/>
        <v>2439</v>
      </c>
      <c r="N15" s="1">
        <v>2</v>
      </c>
      <c r="O15" s="1">
        <v>6</v>
      </c>
      <c r="P15" s="1">
        <v>-28</v>
      </c>
      <c r="Q15" s="1">
        <v>0</v>
      </c>
    </row>
    <row r="16" spans="1:17" ht="15.75">
      <c r="A16" s="1" t="s">
        <v>13</v>
      </c>
      <c r="B16" s="1" t="s">
        <v>29</v>
      </c>
      <c r="C16" s="1">
        <v>416</v>
      </c>
      <c r="D16" s="16">
        <v>447</v>
      </c>
      <c r="E16" s="16">
        <v>450</v>
      </c>
      <c r="F16" s="1">
        <v>404</v>
      </c>
      <c r="H16" s="16">
        <v>436</v>
      </c>
      <c r="I16" s="16">
        <v>442</v>
      </c>
      <c r="L16" s="10"/>
      <c r="M16" s="7">
        <f t="shared" si="0"/>
        <v>2595</v>
      </c>
      <c r="N16" s="1">
        <v>6</v>
      </c>
      <c r="O16" s="1">
        <v>2</v>
      </c>
      <c r="P16" s="1">
        <v>43</v>
      </c>
      <c r="Q16" s="1">
        <v>2</v>
      </c>
    </row>
    <row r="17" spans="1:17" ht="16.5" thickBot="1">
      <c r="A17" s="1" t="s">
        <v>14</v>
      </c>
      <c r="B17" s="1" t="s">
        <v>15</v>
      </c>
      <c r="C17" s="4">
        <v>421</v>
      </c>
      <c r="D17" s="4">
        <v>427</v>
      </c>
      <c r="E17" s="4">
        <v>403</v>
      </c>
      <c r="F17" s="40">
        <v>441</v>
      </c>
      <c r="G17" s="4"/>
      <c r="H17" s="40">
        <v>431</v>
      </c>
      <c r="I17" s="4">
        <v>397</v>
      </c>
      <c r="J17" s="4"/>
      <c r="K17" s="4"/>
      <c r="L17" s="11"/>
      <c r="M17" s="9">
        <f t="shared" si="0"/>
        <v>2520</v>
      </c>
      <c r="N17" s="4">
        <v>2</v>
      </c>
      <c r="O17" s="4">
        <v>6</v>
      </c>
      <c r="P17" s="4">
        <v>-89</v>
      </c>
      <c r="Q17" s="4">
        <v>0</v>
      </c>
    </row>
    <row r="18" spans="3:12" ht="16.5" thickTop="1">
      <c r="C18" s="7">
        <f>SUM(C3:C17)</f>
        <v>5814</v>
      </c>
      <c r="D18" s="7">
        <f aca="true" t="shared" si="1" ref="D18:L18">SUM(D3:D17)</f>
        <v>5208</v>
      </c>
      <c r="E18" s="7">
        <f t="shared" si="1"/>
        <v>5465</v>
      </c>
      <c r="F18" s="7">
        <f t="shared" si="1"/>
        <v>5783</v>
      </c>
      <c r="G18" s="7">
        <f t="shared" si="1"/>
        <v>835</v>
      </c>
      <c r="H18" s="7">
        <f t="shared" si="1"/>
        <v>6059</v>
      </c>
      <c r="I18" s="7">
        <f t="shared" si="1"/>
        <v>4958</v>
      </c>
      <c r="J18" s="7">
        <f t="shared" si="1"/>
        <v>710</v>
      </c>
      <c r="K18" s="7">
        <f t="shared" si="1"/>
        <v>333</v>
      </c>
      <c r="L18" s="7">
        <f t="shared" si="1"/>
        <v>0</v>
      </c>
    </row>
    <row r="19" spans="2:19" ht="28.5" customHeight="1">
      <c r="B19" s="20" t="s">
        <v>185</v>
      </c>
      <c r="C19" s="37">
        <f>C18/14</f>
        <v>415.2857142857143</v>
      </c>
      <c r="D19" s="37">
        <f>D18/12</f>
        <v>434</v>
      </c>
      <c r="E19" s="37">
        <f>E18/13</f>
        <v>420.38461538461536</v>
      </c>
      <c r="F19" s="37">
        <f>F18/14</f>
        <v>413.07142857142856</v>
      </c>
      <c r="G19" s="37">
        <f>G18/2</f>
        <v>417.5</v>
      </c>
      <c r="H19" s="37">
        <f>H18/14</f>
        <v>432.7857142857143</v>
      </c>
      <c r="I19" s="37">
        <f>I18/12</f>
        <v>413.1666666666667</v>
      </c>
      <c r="J19" s="37">
        <f>J18/2</f>
        <v>355</v>
      </c>
      <c r="K19" s="37">
        <f>K18/1</f>
        <v>333</v>
      </c>
      <c r="L19" s="37"/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35165</v>
      </c>
      <c r="N20" s="1">
        <f>SUM(N3:N17)</f>
        <v>59</v>
      </c>
      <c r="O20" s="1">
        <f>SUM(O3:O17)</f>
        <v>53</v>
      </c>
      <c r="P20" s="1">
        <f>SUM(P3:P17)</f>
        <v>357</v>
      </c>
      <c r="Q20" s="1">
        <f>SUM(Q3:Q17)</f>
        <v>15</v>
      </c>
      <c r="S20" s="2">
        <f>N20-O20</f>
        <v>6</v>
      </c>
    </row>
    <row r="21" spans="3:4" ht="15.75">
      <c r="C21" s="43" t="s">
        <v>55</v>
      </c>
      <c r="D21" s="43"/>
    </row>
    <row r="22" spans="13:14" ht="15.75">
      <c r="M22" s="1" t="s">
        <v>186</v>
      </c>
      <c r="N22" s="39">
        <f>M20/14</f>
        <v>2511.785714285714</v>
      </c>
    </row>
  </sheetData>
  <mergeCells count="4">
    <mergeCell ref="C1:L1"/>
    <mergeCell ref="N1:O1"/>
    <mergeCell ref="C21:D21"/>
    <mergeCell ref="N19:O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N23" sqref="N23"/>
    </sheetView>
  </sheetViews>
  <sheetFormatPr defaultColWidth="9.00390625" defaultRowHeight="12.75"/>
  <cols>
    <col min="1" max="1" width="11.75390625" style="1" bestFit="1" customWidth="1"/>
    <col min="2" max="2" width="10.375" style="1" bestFit="1" customWidth="1"/>
    <col min="3" max="9" width="9.125" style="1" customWidth="1"/>
    <col min="10" max="10" width="10.25390625" style="1" customWidth="1"/>
    <col min="11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17" ht="32.25" thickBot="1">
      <c r="B2" s="3" t="s">
        <v>30</v>
      </c>
      <c r="C2" s="15" t="s">
        <v>98</v>
      </c>
      <c r="D2" s="15" t="s">
        <v>99</v>
      </c>
      <c r="E2" s="15" t="s">
        <v>100</v>
      </c>
      <c r="F2" s="15" t="s">
        <v>101</v>
      </c>
      <c r="G2" s="15" t="s">
        <v>102</v>
      </c>
      <c r="H2" s="15" t="s">
        <v>103</v>
      </c>
      <c r="I2" s="15" t="s">
        <v>134</v>
      </c>
      <c r="J2" s="15" t="s">
        <v>135</v>
      </c>
      <c r="K2" s="15"/>
      <c r="L2" s="15"/>
      <c r="M2" s="3" t="s">
        <v>40</v>
      </c>
      <c r="N2" s="3" t="s">
        <v>27</v>
      </c>
      <c r="O2" s="3" t="s">
        <v>39</v>
      </c>
      <c r="P2" s="3" t="s">
        <v>41</v>
      </c>
      <c r="Q2" s="19" t="s">
        <v>156</v>
      </c>
    </row>
    <row r="3" spans="1:17" ht="15.75">
      <c r="A3" s="1" t="s">
        <v>0</v>
      </c>
      <c r="B3" s="1" t="s">
        <v>20</v>
      </c>
      <c r="C3" s="16">
        <v>447</v>
      </c>
      <c r="D3" s="1">
        <v>412</v>
      </c>
      <c r="E3" s="16">
        <v>443</v>
      </c>
      <c r="F3" s="16">
        <v>434</v>
      </c>
      <c r="G3" s="16">
        <v>448</v>
      </c>
      <c r="H3" s="1">
        <v>402</v>
      </c>
      <c r="L3" s="10"/>
      <c r="M3" s="7">
        <f>SUM(C3:L3)</f>
        <v>2586</v>
      </c>
      <c r="N3" s="1">
        <v>6</v>
      </c>
      <c r="O3" s="1">
        <v>2</v>
      </c>
      <c r="P3" s="1">
        <v>15</v>
      </c>
      <c r="Q3" s="1">
        <v>2</v>
      </c>
    </row>
    <row r="4" spans="1:17" ht="15.75">
      <c r="A4" s="1" t="s">
        <v>1</v>
      </c>
      <c r="B4" s="1" t="s">
        <v>21</v>
      </c>
      <c r="C4" s="16">
        <v>464</v>
      </c>
      <c r="E4" s="16">
        <v>469</v>
      </c>
      <c r="F4" s="16">
        <v>439</v>
      </c>
      <c r="G4" s="16">
        <v>433</v>
      </c>
      <c r="I4" s="1">
        <v>392</v>
      </c>
      <c r="J4" s="1">
        <v>405</v>
      </c>
      <c r="L4" s="10"/>
      <c r="M4" s="7">
        <f aca="true" t="shared" si="0" ref="M4:M17">SUM(C4:L4)</f>
        <v>2602</v>
      </c>
      <c r="N4" s="1">
        <v>6</v>
      </c>
      <c r="O4" s="1">
        <v>2</v>
      </c>
      <c r="P4" s="1">
        <f>2602-2316</f>
        <v>286</v>
      </c>
      <c r="Q4" s="1">
        <v>2</v>
      </c>
    </row>
    <row r="5" spans="1:17" ht="15.75">
      <c r="A5" s="1" t="s">
        <v>2</v>
      </c>
      <c r="B5" s="1" t="s">
        <v>33</v>
      </c>
      <c r="C5" s="16">
        <v>441</v>
      </c>
      <c r="D5" s="1">
        <v>418</v>
      </c>
      <c r="E5" s="16">
        <v>472</v>
      </c>
      <c r="F5" s="1">
        <v>410</v>
      </c>
      <c r="G5" s="16">
        <v>449</v>
      </c>
      <c r="J5" s="16">
        <v>428</v>
      </c>
      <c r="L5" s="10"/>
      <c r="M5" s="7">
        <f t="shared" si="0"/>
        <v>2618</v>
      </c>
      <c r="N5" s="1">
        <v>6</v>
      </c>
      <c r="O5" s="1">
        <v>2</v>
      </c>
      <c r="P5" s="1">
        <v>121</v>
      </c>
      <c r="Q5" s="1">
        <v>2</v>
      </c>
    </row>
    <row r="6" spans="1:17" ht="15.75">
      <c r="A6" s="1" t="s">
        <v>3</v>
      </c>
      <c r="B6" s="1" t="s">
        <v>16</v>
      </c>
      <c r="C6" s="1">
        <v>424</v>
      </c>
      <c r="E6" s="16">
        <v>446</v>
      </c>
      <c r="G6" s="16">
        <v>457</v>
      </c>
      <c r="H6" s="1">
        <v>417</v>
      </c>
      <c r="I6" s="16">
        <v>435</v>
      </c>
      <c r="J6" s="1">
        <v>406</v>
      </c>
      <c r="L6" s="10"/>
      <c r="M6" s="7">
        <f t="shared" si="0"/>
        <v>2585</v>
      </c>
      <c r="N6" s="1">
        <v>5</v>
      </c>
      <c r="O6" s="1">
        <v>3</v>
      </c>
      <c r="P6" s="1">
        <v>19</v>
      </c>
      <c r="Q6" s="1">
        <v>2</v>
      </c>
    </row>
    <row r="7" spans="1:17" ht="15.75">
      <c r="A7" s="1" t="s">
        <v>4</v>
      </c>
      <c r="B7" s="1" t="s">
        <v>15</v>
      </c>
      <c r="C7" s="1">
        <v>426</v>
      </c>
      <c r="E7" s="16">
        <v>456</v>
      </c>
      <c r="F7" s="16">
        <v>448</v>
      </c>
      <c r="G7" s="1">
        <v>424</v>
      </c>
      <c r="H7" s="16">
        <v>461</v>
      </c>
      <c r="J7" s="16">
        <v>455</v>
      </c>
      <c r="L7" s="10"/>
      <c r="M7" s="7">
        <f t="shared" si="0"/>
        <v>2670</v>
      </c>
      <c r="N7" s="1">
        <v>6</v>
      </c>
      <c r="O7" s="1">
        <v>2</v>
      </c>
      <c r="P7" s="1">
        <v>57</v>
      </c>
      <c r="Q7" s="1">
        <v>2</v>
      </c>
    </row>
    <row r="8" spans="1:17" ht="15.75">
      <c r="A8" s="1" t="s">
        <v>5</v>
      </c>
      <c r="B8" s="1" t="s">
        <v>23</v>
      </c>
      <c r="C8" s="16">
        <v>438</v>
      </c>
      <c r="E8" s="1">
        <v>412</v>
      </c>
      <c r="F8" s="1">
        <v>427</v>
      </c>
      <c r="G8" s="16">
        <v>439</v>
      </c>
      <c r="H8" s="16">
        <v>441</v>
      </c>
      <c r="I8" s="1">
        <v>207</v>
      </c>
      <c r="J8" s="1">
        <v>188</v>
      </c>
      <c r="L8" s="10"/>
      <c r="M8" s="7">
        <f t="shared" si="0"/>
        <v>2552</v>
      </c>
      <c r="N8" s="1">
        <v>3</v>
      </c>
      <c r="O8" s="1">
        <v>5</v>
      </c>
      <c r="P8" s="1">
        <f>2552-2601</f>
        <v>-49</v>
      </c>
      <c r="Q8" s="1">
        <v>0</v>
      </c>
    </row>
    <row r="9" spans="1:13" ht="15.75">
      <c r="A9" s="1" t="s">
        <v>6</v>
      </c>
      <c r="B9" s="1" t="s">
        <v>24</v>
      </c>
      <c r="C9" s="21"/>
      <c r="D9" s="21"/>
      <c r="E9" s="21"/>
      <c r="F9" s="21"/>
      <c r="G9" s="21"/>
      <c r="H9" s="21"/>
      <c r="I9" s="21"/>
      <c r="J9" s="21"/>
      <c r="K9" s="21"/>
      <c r="L9" s="22"/>
      <c r="M9" s="7">
        <f t="shared" si="0"/>
        <v>0</v>
      </c>
    </row>
    <row r="10" spans="1:17" ht="15.75">
      <c r="A10" s="1" t="s">
        <v>7</v>
      </c>
      <c r="B10" s="1" t="s">
        <v>25</v>
      </c>
      <c r="C10" s="16">
        <v>440</v>
      </c>
      <c r="E10" s="16">
        <v>440</v>
      </c>
      <c r="F10" s="1">
        <v>409</v>
      </c>
      <c r="G10" s="16">
        <v>442</v>
      </c>
      <c r="I10" s="16">
        <v>448</v>
      </c>
      <c r="J10" s="16">
        <v>451</v>
      </c>
      <c r="L10" s="10"/>
      <c r="M10" s="7">
        <f t="shared" si="0"/>
        <v>2630</v>
      </c>
      <c r="N10" s="1">
        <v>7</v>
      </c>
      <c r="O10" s="1">
        <v>1</v>
      </c>
      <c r="P10" s="7">
        <f>M10-2318</f>
        <v>312</v>
      </c>
      <c r="Q10" s="1">
        <v>2</v>
      </c>
    </row>
    <row r="11" spans="1:17" ht="15.75">
      <c r="A11" s="1" t="s">
        <v>8</v>
      </c>
      <c r="B11" s="1" t="s">
        <v>26</v>
      </c>
      <c r="C11" s="1">
        <v>429</v>
      </c>
      <c r="E11" s="16">
        <v>438</v>
      </c>
      <c r="G11" s="16">
        <v>441</v>
      </c>
      <c r="H11" s="16">
        <v>440</v>
      </c>
      <c r="I11" s="16">
        <v>439</v>
      </c>
      <c r="J11" s="1">
        <v>423</v>
      </c>
      <c r="L11" s="10"/>
      <c r="M11" s="7">
        <f t="shared" si="0"/>
        <v>2610</v>
      </c>
      <c r="N11" s="1">
        <v>4</v>
      </c>
      <c r="O11" s="1">
        <v>4</v>
      </c>
      <c r="P11" s="1">
        <v>-1</v>
      </c>
      <c r="Q11" s="1">
        <v>1</v>
      </c>
    </row>
    <row r="12" spans="1:17" ht="15.75">
      <c r="A12" s="1" t="s">
        <v>9</v>
      </c>
      <c r="B12" s="1" t="s">
        <v>17</v>
      </c>
      <c r="C12" s="1">
        <v>409</v>
      </c>
      <c r="E12" s="1">
        <v>416</v>
      </c>
      <c r="F12" s="1">
        <v>415</v>
      </c>
      <c r="G12" s="1">
        <v>411</v>
      </c>
      <c r="I12" s="16">
        <v>463</v>
      </c>
      <c r="J12" s="16">
        <v>436</v>
      </c>
      <c r="L12" s="10"/>
      <c r="M12" s="7">
        <f t="shared" si="0"/>
        <v>2550</v>
      </c>
      <c r="N12" s="1">
        <v>4</v>
      </c>
      <c r="O12" s="1">
        <v>4</v>
      </c>
      <c r="P12" s="1">
        <v>18</v>
      </c>
      <c r="Q12" s="1">
        <v>1</v>
      </c>
    </row>
    <row r="13" spans="1:17" ht="15.75">
      <c r="A13" s="1" t="s">
        <v>10</v>
      </c>
      <c r="B13" s="1" t="s">
        <v>35</v>
      </c>
      <c r="C13" s="16">
        <v>467</v>
      </c>
      <c r="E13" s="16">
        <v>453</v>
      </c>
      <c r="G13" s="1">
        <v>419</v>
      </c>
      <c r="H13" s="1">
        <v>442</v>
      </c>
      <c r="I13" s="1">
        <v>433</v>
      </c>
      <c r="J13" s="16">
        <v>493</v>
      </c>
      <c r="L13" s="10"/>
      <c r="M13" s="7">
        <f t="shared" si="0"/>
        <v>2707</v>
      </c>
      <c r="N13" s="1">
        <v>5</v>
      </c>
      <c r="O13" s="1">
        <v>3</v>
      </c>
      <c r="P13" s="1">
        <v>49</v>
      </c>
      <c r="Q13" s="1">
        <v>2</v>
      </c>
    </row>
    <row r="14" spans="1:17" ht="15.75">
      <c r="A14" s="1" t="s">
        <v>11</v>
      </c>
      <c r="B14" s="1" t="s">
        <v>29</v>
      </c>
      <c r="C14" s="16">
        <v>431</v>
      </c>
      <c r="E14" s="16">
        <v>422</v>
      </c>
      <c r="F14" s="1">
        <v>381</v>
      </c>
      <c r="G14" s="16">
        <v>468</v>
      </c>
      <c r="I14" s="1">
        <v>414</v>
      </c>
      <c r="J14" s="16">
        <v>446</v>
      </c>
      <c r="L14" s="10"/>
      <c r="M14" s="7">
        <f t="shared" si="0"/>
        <v>2562</v>
      </c>
      <c r="N14" s="1">
        <v>6</v>
      </c>
      <c r="O14" s="1">
        <v>2</v>
      </c>
      <c r="P14" s="1">
        <v>204</v>
      </c>
      <c r="Q14" s="1">
        <v>2</v>
      </c>
    </row>
    <row r="15" spans="1:17" ht="15.75">
      <c r="A15" s="1" t="s">
        <v>12</v>
      </c>
      <c r="B15" s="1" t="s">
        <v>31</v>
      </c>
      <c r="C15" s="16">
        <v>448</v>
      </c>
      <c r="E15" s="1">
        <v>417</v>
      </c>
      <c r="G15" s="16">
        <v>453</v>
      </c>
      <c r="H15" s="16">
        <v>436</v>
      </c>
      <c r="I15" s="1">
        <v>412</v>
      </c>
      <c r="J15" s="1">
        <v>413</v>
      </c>
      <c r="L15" s="10"/>
      <c r="M15" s="7">
        <f t="shared" si="0"/>
        <v>2579</v>
      </c>
      <c r="N15" s="1">
        <v>5</v>
      </c>
      <c r="O15" s="1">
        <v>3</v>
      </c>
      <c r="P15" s="1">
        <v>58</v>
      </c>
      <c r="Q15" s="1">
        <v>2</v>
      </c>
    </row>
    <row r="16" spans="1:17" ht="15.75">
      <c r="A16" s="1" t="s">
        <v>13</v>
      </c>
      <c r="B16" s="1" t="s">
        <v>18</v>
      </c>
      <c r="C16" s="16">
        <v>462</v>
      </c>
      <c r="E16" s="16">
        <v>439</v>
      </c>
      <c r="F16" s="1">
        <v>414</v>
      </c>
      <c r="G16" s="16">
        <v>443</v>
      </c>
      <c r="H16" s="1">
        <v>405</v>
      </c>
      <c r="I16" s="1">
        <v>408</v>
      </c>
      <c r="L16" s="10"/>
      <c r="M16" s="7">
        <f t="shared" si="0"/>
        <v>2571</v>
      </c>
      <c r="N16" s="1">
        <v>5</v>
      </c>
      <c r="O16" s="1">
        <v>3</v>
      </c>
      <c r="P16" s="1">
        <v>57</v>
      </c>
      <c r="Q16" s="1">
        <v>2</v>
      </c>
    </row>
    <row r="17" spans="1:17" ht="16.5" thickBot="1">
      <c r="A17" s="1" t="s">
        <v>14</v>
      </c>
      <c r="B17" s="1" t="s">
        <v>19</v>
      </c>
      <c r="C17" s="40">
        <v>428</v>
      </c>
      <c r="D17" s="40">
        <v>430</v>
      </c>
      <c r="E17" s="4"/>
      <c r="F17" s="4"/>
      <c r="G17" s="40">
        <v>439</v>
      </c>
      <c r="H17" s="4">
        <v>395</v>
      </c>
      <c r="I17" s="40">
        <v>427</v>
      </c>
      <c r="J17" s="40">
        <v>432</v>
      </c>
      <c r="K17" s="4"/>
      <c r="L17" s="11"/>
      <c r="M17" s="9">
        <f t="shared" si="0"/>
        <v>2551</v>
      </c>
      <c r="N17" s="4">
        <v>7</v>
      </c>
      <c r="O17" s="4">
        <v>1</v>
      </c>
      <c r="P17" s="4">
        <v>240</v>
      </c>
      <c r="Q17" s="4">
        <v>2</v>
      </c>
    </row>
    <row r="18" spans="3:12" ht="16.5" thickTop="1">
      <c r="C18" s="7">
        <f aca="true" t="shared" si="1" ref="C18:L18">SUM(C3:C17)</f>
        <v>6154</v>
      </c>
      <c r="D18" s="7">
        <f t="shared" si="1"/>
        <v>1260</v>
      </c>
      <c r="E18" s="7">
        <f t="shared" si="1"/>
        <v>5723</v>
      </c>
      <c r="F18" s="7">
        <f t="shared" si="1"/>
        <v>3777</v>
      </c>
      <c r="G18" s="7">
        <f t="shared" si="1"/>
        <v>6166</v>
      </c>
      <c r="H18" s="7">
        <f t="shared" si="1"/>
        <v>3839</v>
      </c>
      <c r="I18" s="7">
        <f t="shared" si="1"/>
        <v>4478</v>
      </c>
      <c r="J18" s="7">
        <f t="shared" si="1"/>
        <v>4976</v>
      </c>
      <c r="K18" s="7">
        <f t="shared" si="1"/>
        <v>0</v>
      </c>
      <c r="L18" s="7">
        <f t="shared" si="1"/>
        <v>0</v>
      </c>
    </row>
    <row r="19" spans="2:19" ht="33.75" customHeight="1">
      <c r="B19" s="20" t="s">
        <v>185</v>
      </c>
      <c r="C19" s="37">
        <f>C18/14</f>
        <v>439.57142857142856</v>
      </c>
      <c r="D19" s="37">
        <f>D18/3</f>
        <v>420</v>
      </c>
      <c r="E19" s="37">
        <f>E18/13</f>
        <v>440.2307692307692</v>
      </c>
      <c r="F19" s="37">
        <f>F18/9</f>
        <v>419.6666666666667</v>
      </c>
      <c r="G19" s="37">
        <f>G18/14</f>
        <v>440.42857142857144</v>
      </c>
      <c r="H19" s="37">
        <f>H18/9</f>
        <v>426.55555555555554</v>
      </c>
      <c r="I19" s="37">
        <f>I18/10.5</f>
        <v>426.4761904761905</v>
      </c>
      <c r="J19" s="37">
        <f>J18/11.5</f>
        <v>432.69565217391306</v>
      </c>
      <c r="K19" s="37"/>
      <c r="L19" s="37"/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36373</v>
      </c>
      <c r="N20" s="1">
        <f>SUM(N3:N17)</f>
        <v>75</v>
      </c>
      <c r="O20" s="1">
        <f>SUM(O3:O17)</f>
        <v>37</v>
      </c>
      <c r="P20" s="1">
        <f>SUM(P3:P17)</f>
        <v>1386</v>
      </c>
      <c r="Q20" s="1">
        <f>SUM(Q3:Q17)</f>
        <v>24</v>
      </c>
      <c r="S20" s="2">
        <f>N20-O20</f>
        <v>38</v>
      </c>
    </row>
    <row r="21" spans="3:4" ht="15.75">
      <c r="C21" s="43" t="s">
        <v>55</v>
      </c>
      <c r="D21" s="43"/>
    </row>
    <row r="22" spans="13:14" ht="15.75">
      <c r="M22" s="1" t="s">
        <v>186</v>
      </c>
      <c r="N22" s="39">
        <f>M20/14</f>
        <v>2598.0714285714284</v>
      </c>
    </row>
  </sheetData>
  <mergeCells count="4">
    <mergeCell ref="C1:L1"/>
    <mergeCell ref="N1:O1"/>
    <mergeCell ref="C21:D21"/>
    <mergeCell ref="N19:O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E19" sqref="E19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10.625" style="1" customWidth="1"/>
    <col min="4" max="7" width="9.125" style="1" customWidth="1"/>
    <col min="8" max="8" width="9.75390625" style="1" customWidth="1"/>
    <col min="9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3.0039062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17" ht="32.25" thickBot="1">
      <c r="B2" s="3" t="s">
        <v>30</v>
      </c>
      <c r="C2" s="15" t="s">
        <v>71</v>
      </c>
      <c r="D2" s="15" t="s">
        <v>72</v>
      </c>
      <c r="E2" s="15" t="s">
        <v>73</v>
      </c>
      <c r="F2" s="15" t="s">
        <v>74</v>
      </c>
      <c r="G2" s="15" t="s">
        <v>75</v>
      </c>
      <c r="H2" s="15" t="s">
        <v>76</v>
      </c>
      <c r="I2" s="15" t="s">
        <v>169</v>
      </c>
      <c r="J2" s="15"/>
      <c r="K2" s="15"/>
      <c r="L2" s="15"/>
      <c r="M2" s="3" t="s">
        <v>40</v>
      </c>
      <c r="N2" s="3" t="s">
        <v>23</v>
      </c>
      <c r="O2" s="3" t="s">
        <v>39</v>
      </c>
      <c r="P2" s="3" t="s">
        <v>41</v>
      </c>
      <c r="Q2" s="19" t="s">
        <v>156</v>
      </c>
    </row>
    <row r="3" spans="1:17" ht="15.75">
      <c r="A3" s="1" t="s">
        <v>0</v>
      </c>
      <c r="B3" s="1" t="s">
        <v>15</v>
      </c>
      <c r="C3" s="1">
        <v>410</v>
      </c>
      <c r="D3" s="16">
        <v>416</v>
      </c>
      <c r="E3" s="16">
        <v>459</v>
      </c>
      <c r="F3" s="1">
        <v>406</v>
      </c>
      <c r="G3" s="1">
        <v>403</v>
      </c>
      <c r="H3" s="16">
        <v>428</v>
      </c>
      <c r="L3" s="10"/>
      <c r="M3" s="7">
        <f>SUM(C3:L3)</f>
        <v>2522</v>
      </c>
      <c r="N3" s="1">
        <v>3</v>
      </c>
      <c r="O3" s="1">
        <v>5</v>
      </c>
      <c r="P3" s="1">
        <v>-10</v>
      </c>
      <c r="Q3" s="1">
        <v>0</v>
      </c>
    </row>
    <row r="4" spans="1:17" ht="15.75">
      <c r="A4" s="1" t="s">
        <v>1</v>
      </c>
      <c r="B4" s="1" t="s">
        <v>17</v>
      </c>
      <c r="C4" s="1">
        <v>408</v>
      </c>
      <c r="D4" s="16">
        <v>464</v>
      </c>
      <c r="E4" s="16">
        <v>439</v>
      </c>
      <c r="F4" s="1">
        <v>404</v>
      </c>
      <c r="G4" s="16">
        <v>420</v>
      </c>
      <c r="H4" s="16">
        <v>419</v>
      </c>
      <c r="L4" s="10"/>
      <c r="M4" s="7">
        <f aca="true" t="shared" si="0" ref="M4:M17">SUM(C4:L4)</f>
        <v>2554</v>
      </c>
      <c r="N4" s="1">
        <v>6</v>
      </c>
      <c r="O4" s="1">
        <v>2</v>
      </c>
      <c r="P4" s="1">
        <v>131</v>
      </c>
      <c r="Q4" s="1">
        <v>2</v>
      </c>
    </row>
    <row r="5" spans="1:13" ht="15.75">
      <c r="A5" s="1" t="s">
        <v>2</v>
      </c>
      <c r="B5" s="1" t="s">
        <v>24</v>
      </c>
      <c r="C5" s="21"/>
      <c r="D5" s="21"/>
      <c r="E5" s="21"/>
      <c r="F5" s="21"/>
      <c r="G5" s="21"/>
      <c r="H5" s="21"/>
      <c r="I5" s="21"/>
      <c r="J5" s="21"/>
      <c r="K5" s="21"/>
      <c r="L5" s="22"/>
      <c r="M5" s="7">
        <f t="shared" si="0"/>
        <v>0</v>
      </c>
    </row>
    <row r="6" spans="1:17" ht="15.75">
      <c r="A6" s="1" t="s">
        <v>3</v>
      </c>
      <c r="B6" s="1" t="s">
        <v>25</v>
      </c>
      <c r="C6" s="16">
        <v>431</v>
      </c>
      <c r="D6" s="16">
        <v>402</v>
      </c>
      <c r="E6" s="16">
        <v>449</v>
      </c>
      <c r="F6" s="1">
        <v>208</v>
      </c>
      <c r="G6" s="1">
        <v>381</v>
      </c>
      <c r="H6" s="1">
        <v>381</v>
      </c>
      <c r="I6" s="1">
        <v>193</v>
      </c>
      <c r="L6" s="10"/>
      <c r="M6" s="7">
        <f t="shared" si="0"/>
        <v>2445</v>
      </c>
      <c r="N6" s="1">
        <v>5</v>
      </c>
      <c r="O6" s="1">
        <v>3</v>
      </c>
      <c r="P6" s="1">
        <f>2445-2365</f>
        <v>80</v>
      </c>
      <c r="Q6" s="1">
        <v>2</v>
      </c>
    </row>
    <row r="7" spans="1:17" ht="15.75">
      <c r="A7" s="1" t="s">
        <v>4</v>
      </c>
      <c r="B7" s="1" t="s">
        <v>26</v>
      </c>
      <c r="C7" s="1">
        <v>396</v>
      </c>
      <c r="D7" s="16">
        <v>448</v>
      </c>
      <c r="E7" s="1">
        <v>397</v>
      </c>
      <c r="F7" s="16">
        <v>439</v>
      </c>
      <c r="G7" s="1">
        <v>389</v>
      </c>
      <c r="I7" s="1">
        <v>417</v>
      </c>
      <c r="L7" s="10"/>
      <c r="M7" s="7">
        <f t="shared" si="0"/>
        <v>2486</v>
      </c>
      <c r="N7" s="1">
        <v>2</v>
      </c>
      <c r="O7" s="1">
        <v>6</v>
      </c>
      <c r="P7" s="1">
        <v>-174</v>
      </c>
      <c r="Q7" s="1">
        <v>0</v>
      </c>
    </row>
    <row r="8" spans="1:17" ht="15.75">
      <c r="A8" s="1" t="s">
        <v>5</v>
      </c>
      <c r="B8" s="1" t="s">
        <v>27</v>
      </c>
      <c r="C8" s="1">
        <v>415</v>
      </c>
      <c r="D8" s="16">
        <v>446</v>
      </c>
      <c r="E8" s="16">
        <v>449</v>
      </c>
      <c r="F8" s="16">
        <v>442</v>
      </c>
      <c r="H8" s="1">
        <v>421</v>
      </c>
      <c r="I8" s="1">
        <v>428</v>
      </c>
      <c r="L8" s="10"/>
      <c r="M8" s="7">
        <f t="shared" si="0"/>
        <v>2601</v>
      </c>
      <c r="N8" s="1">
        <v>5</v>
      </c>
      <c r="O8" s="1">
        <v>3</v>
      </c>
      <c r="P8" s="1">
        <v>49</v>
      </c>
      <c r="Q8" s="1">
        <v>2</v>
      </c>
    </row>
    <row r="9" spans="1:17" ht="15.75">
      <c r="A9" s="1" t="s">
        <v>6</v>
      </c>
      <c r="B9" s="1" t="s">
        <v>28</v>
      </c>
      <c r="C9" s="1">
        <v>380</v>
      </c>
      <c r="D9" s="16">
        <v>468</v>
      </c>
      <c r="E9" s="1">
        <v>425</v>
      </c>
      <c r="F9" s="1">
        <v>414</v>
      </c>
      <c r="H9" s="1">
        <v>415</v>
      </c>
      <c r="I9" s="16">
        <v>467</v>
      </c>
      <c r="L9" s="10"/>
      <c r="M9" s="7">
        <f t="shared" si="0"/>
        <v>2569</v>
      </c>
      <c r="N9" s="1">
        <v>2</v>
      </c>
      <c r="O9" s="1">
        <v>6</v>
      </c>
      <c r="P9" s="1">
        <v>-104</v>
      </c>
      <c r="Q9" s="1">
        <v>0</v>
      </c>
    </row>
    <row r="10" spans="1:17" ht="15.75">
      <c r="A10" s="1" t="s">
        <v>7</v>
      </c>
      <c r="B10" s="1" t="s">
        <v>29</v>
      </c>
      <c r="D10" s="16">
        <v>428</v>
      </c>
      <c r="E10" s="1">
        <v>406</v>
      </c>
      <c r="F10" s="16">
        <v>438</v>
      </c>
      <c r="G10" s="16">
        <v>436</v>
      </c>
      <c r="H10" s="1">
        <v>404</v>
      </c>
      <c r="I10" s="1">
        <v>426</v>
      </c>
      <c r="L10" s="10"/>
      <c r="M10" s="7">
        <f t="shared" si="0"/>
        <v>2538</v>
      </c>
      <c r="N10" s="1">
        <v>3</v>
      </c>
      <c r="O10" s="1">
        <v>5</v>
      </c>
      <c r="P10" s="1">
        <v>-29</v>
      </c>
      <c r="Q10" s="1">
        <v>0</v>
      </c>
    </row>
    <row r="11" spans="1:17" ht="15.75">
      <c r="A11" s="1" t="s">
        <v>8</v>
      </c>
      <c r="B11" s="1" t="s">
        <v>31</v>
      </c>
      <c r="C11" s="1">
        <v>428</v>
      </c>
      <c r="D11" s="16">
        <v>434</v>
      </c>
      <c r="E11" s="1">
        <v>433</v>
      </c>
      <c r="F11" s="1">
        <v>411</v>
      </c>
      <c r="G11" s="1">
        <v>428</v>
      </c>
      <c r="I11" s="1">
        <v>432</v>
      </c>
      <c r="L11" s="10"/>
      <c r="M11" s="7">
        <f t="shared" si="0"/>
        <v>2566</v>
      </c>
      <c r="N11" s="1">
        <v>1</v>
      </c>
      <c r="O11" s="1">
        <v>7</v>
      </c>
      <c r="P11" s="1">
        <v>-95</v>
      </c>
      <c r="Q11" s="1">
        <v>0</v>
      </c>
    </row>
    <row r="12" spans="1:17" ht="15.75">
      <c r="A12" s="1" t="s">
        <v>9</v>
      </c>
      <c r="B12" s="1" t="s">
        <v>18</v>
      </c>
      <c r="C12" s="16">
        <v>414</v>
      </c>
      <c r="D12" s="16">
        <v>434</v>
      </c>
      <c r="E12" s="16">
        <v>442</v>
      </c>
      <c r="G12" s="1">
        <v>398</v>
      </c>
      <c r="H12" s="1">
        <v>383</v>
      </c>
      <c r="I12" s="16">
        <v>440</v>
      </c>
      <c r="L12" s="10"/>
      <c r="M12" s="7">
        <f t="shared" si="0"/>
        <v>2511</v>
      </c>
      <c r="N12" s="1">
        <v>6</v>
      </c>
      <c r="O12" s="1">
        <v>2</v>
      </c>
      <c r="P12" s="1">
        <v>80</v>
      </c>
      <c r="Q12" s="1">
        <v>2</v>
      </c>
    </row>
    <row r="13" spans="1:17" ht="15.75">
      <c r="A13" s="1" t="s">
        <v>10</v>
      </c>
      <c r="B13" s="1" t="s">
        <v>19</v>
      </c>
      <c r="C13" s="16">
        <v>427</v>
      </c>
      <c r="D13" s="1">
        <v>408</v>
      </c>
      <c r="E13" s="16">
        <v>448</v>
      </c>
      <c r="F13" s="16">
        <v>415</v>
      </c>
      <c r="G13" s="1">
        <v>384</v>
      </c>
      <c r="I13" s="16">
        <v>437</v>
      </c>
      <c r="L13" s="10"/>
      <c r="M13" s="7">
        <f t="shared" si="0"/>
        <v>2519</v>
      </c>
      <c r="N13" s="1">
        <v>6</v>
      </c>
      <c r="O13" s="1">
        <v>2</v>
      </c>
      <c r="P13" s="1">
        <v>161</v>
      </c>
      <c r="Q13" s="1">
        <v>2</v>
      </c>
    </row>
    <row r="14" spans="1:17" ht="15.75">
      <c r="A14" s="1" t="s">
        <v>11</v>
      </c>
      <c r="B14" s="1" t="s">
        <v>20</v>
      </c>
      <c r="C14" s="1">
        <v>417</v>
      </c>
      <c r="D14" s="16">
        <v>446</v>
      </c>
      <c r="E14" s="1">
        <v>412</v>
      </c>
      <c r="F14" s="16">
        <v>422</v>
      </c>
      <c r="H14" s="1">
        <v>417</v>
      </c>
      <c r="I14" s="1">
        <v>412</v>
      </c>
      <c r="L14" s="10"/>
      <c r="M14" s="7">
        <f t="shared" si="0"/>
        <v>2526</v>
      </c>
      <c r="N14" s="1">
        <v>2</v>
      </c>
      <c r="O14" s="1">
        <v>6</v>
      </c>
      <c r="P14" s="1">
        <v>-4</v>
      </c>
      <c r="Q14" s="1">
        <v>0</v>
      </c>
    </row>
    <row r="15" spans="1:17" ht="15.75">
      <c r="A15" s="1" t="s">
        <v>12</v>
      </c>
      <c r="B15" s="1" t="s">
        <v>21</v>
      </c>
      <c r="C15" s="16">
        <v>432</v>
      </c>
      <c r="D15" s="16">
        <v>418</v>
      </c>
      <c r="E15" s="16">
        <v>208</v>
      </c>
      <c r="F15" s="1">
        <v>398</v>
      </c>
      <c r="G15" s="16">
        <v>421</v>
      </c>
      <c r="H15" s="1">
        <v>401</v>
      </c>
      <c r="I15" s="16">
        <v>199</v>
      </c>
      <c r="L15" s="10"/>
      <c r="M15" s="7">
        <f t="shared" si="0"/>
        <v>2477</v>
      </c>
      <c r="N15" s="1">
        <v>6</v>
      </c>
      <c r="O15" s="1">
        <v>2</v>
      </c>
      <c r="P15" s="1">
        <v>274</v>
      </c>
      <c r="Q15" s="1">
        <v>2</v>
      </c>
    </row>
    <row r="16" spans="1:17" ht="15.75">
      <c r="A16" s="1" t="s">
        <v>13</v>
      </c>
      <c r="B16" s="1" t="s">
        <v>33</v>
      </c>
      <c r="C16" s="1">
        <v>369</v>
      </c>
      <c r="D16" s="17">
        <v>411</v>
      </c>
      <c r="E16" s="16">
        <v>446</v>
      </c>
      <c r="G16" s="16">
        <v>430</v>
      </c>
      <c r="H16" s="16">
        <v>414</v>
      </c>
      <c r="I16" s="1">
        <v>395</v>
      </c>
      <c r="L16" s="10"/>
      <c r="M16" s="7">
        <f t="shared" si="0"/>
        <v>2465</v>
      </c>
      <c r="N16" s="1">
        <v>3</v>
      </c>
      <c r="O16" s="1">
        <v>5</v>
      </c>
      <c r="P16" s="1">
        <v>41</v>
      </c>
      <c r="Q16" s="1">
        <v>0</v>
      </c>
    </row>
    <row r="17" spans="1:17" ht="16.5" thickBot="1">
      <c r="A17" s="1" t="s">
        <v>14</v>
      </c>
      <c r="B17" s="1" t="s">
        <v>36</v>
      </c>
      <c r="C17" s="4"/>
      <c r="D17" s="4">
        <v>399</v>
      </c>
      <c r="E17" s="40">
        <v>444</v>
      </c>
      <c r="F17" s="40">
        <v>438</v>
      </c>
      <c r="G17" s="40">
        <v>437</v>
      </c>
      <c r="H17" s="4">
        <v>403</v>
      </c>
      <c r="I17" s="4">
        <v>401</v>
      </c>
      <c r="J17" s="4"/>
      <c r="K17" s="4"/>
      <c r="L17" s="11"/>
      <c r="M17" s="9">
        <f t="shared" si="0"/>
        <v>2522</v>
      </c>
      <c r="N17" s="4">
        <v>3</v>
      </c>
      <c r="O17" s="4">
        <v>5</v>
      </c>
      <c r="P17" s="4">
        <v>-108</v>
      </c>
      <c r="Q17" s="4">
        <v>0</v>
      </c>
    </row>
    <row r="18" spans="3:12" ht="16.5" thickTop="1">
      <c r="C18" s="7">
        <f>SUM(C3:C17)</f>
        <v>4927</v>
      </c>
      <c r="D18" s="7">
        <f aca="true" t="shared" si="1" ref="D18:L18">SUM(D3:D17)</f>
        <v>6022</v>
      </c>
      <c r="E18" s="7">
        <f t="shared" si="1"/>
        <v>5857</v>
      </c>
      <c r="F18" s="7">
        <f t="shared" si="1"/>
        <v>4835</v>
      </c>
      <c r="G18" s="7">
        <f t="shared" si="1"/>
        <v>4527</v>
      </c>
      <c r="H18" s="7">
        <f t="shared" si="1"/>
        <v>4486</v>
      </c>
      <c r="I18" s="7">
        <f t="shared" si="1"/>
        <v>4647</v>
      </c>
      <c r="J18" s="7">
        <f t="shared" si="1"/>
        <v>0</v>
      </c>
      <c r="K18" s="7">
        <f t="shared" si="1"/>
        <v>0</v>
      </c>
      <c r="L18" s="7">
        <f t="shared" si="1"/>
        <v>0</v>
      </c>
    </row>
    <row r="19" spans="2:19" ht="35.25" customHeight="1">
      <c r="B19" s="20" t="s">
        <v>185</v>
      </c>
      <c r="C19" s="37">
        <f>C18/12</f>
        <v>410.5833333333333</v>
      </c>
      <c r="D19" s="37">
        <f>D18/14</f>
        <v>430.14285714285717</v>
      </c>
      <c r="E19" s="37">
        <f>E18/13.5</f>
        <v>433.85185185185185</v>
      </c>
      <c r="F19" s="37">
        <f>F18/11.5</f>
        <v>420.4347826086956</v>
      </c>
      <c r="G19" s="37">
        <f>G18/11</f>
        <v>411.54545454545456</v>
      </c>
      <c r="H19" s="37">
        <f>H18/11</f>
        <v>407.8181818181818</v>
      </c>
      <c r="I19" s="37">
        <f>I18/11</f>
        <v>422.45454545454544</v>
      </c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35301</v>
      </c>
      <c r="N20" s="1">
        <f>SUM(N3:N17)</f>
        <v>53</v>
      </c>
      <c r="O20" s="1">
        <f>SUM(O3:O17)</f>
        <v>59</v>
      </c>
      <c r="P20" s="1">
        <f>SUM(P3:P17)</f>
        <v>292</v>
      </c>
      <c r="Q20" s="1">
        <f>SUM(Q3:Q17)</f>
        <v>12</v>
      </c>
      <c r="S20" s="2">
        <f>N20-O20</f>
        <v>-6</v>
      </c>
    </row>
    <row r="21" spans="3:4" ht="15.75">
      <c r="C21" s="43" t="s">
        <v>55</v>
      </c>
      <c r="D21" s="43"/>
    </row>
    <row r="22" spans="13:14" ht="15.75">
      <c r="M22" s="1" t="s">
        <v>186</v>
      </c>
      <c r="N22" s="39">
        <f>M20/14</f>
        <v>2521.5</v>
      </c>
    </row>
  </sheetData>
  <mergeCells count="4">
    <mergeCell ref="C1:L1"/>
    <mergeCell ref="N1:O1"/>
    <mergeCell ref="C21:D21"/>
    <mergeCell ref="N19:O1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7"/>
  <sheetViews>
    <sheetView zoomScale="89" zoomScaleNormal="89" workbookViewId="0" topLeftCell="A1">
      <selection activeCell="Q22" sqref="Q22"/>
    </sheetView>
  </sheetViews>
  <sheetFormatPr defaultColWidth="9.00390625" defaultRowHeight="12.75"/>
  <cols>
    <col min="1" max="1" width="11.25390625" style="5" bestFit="1" customWidth="1"/>
    <col min="2" max="2" width="10.375" style="5" bestFit="1" customWidth="1"/>
    <col min="3" max="3" width="11.625" style="5" customWidth="1"/>
    <col min="4" max="4" width="14.00390625" style="5" bestFit="1" customWidth="1"/>
    <col min="5" max="7" width="9.125" style="5" customWidth="1"/>
    <col min="8" max="8" width="11.375" style="5" customWidth="1"/>
    <col min="9" max="10" width="9.125" style="5" customWidth="1"/>
    <col min="11" max="11" width="11.125" style="5" customWidth="1"/>
    <col min="12" max="14" width="9.125" style="5" customWidth="1"/>
    <col min="15" max="15" width="11.25390625" style="29" customWidth="1"/>
    <col min="16" max="16" width="14.875" style="1" bestFit="1" customWidth="1"/>
    <col min="17" max="17" width="11.25390625" style="1" customWidth="1"/>
    <col min="18" max="18" width="10.375" style="1" customWidth="1"/>
    <col min="19" max="19" width="13.375" style="1" customWidth="1"/>
    <col min="20" max="20" width="11.875" style="1" customWidth="1"/>
    <col min="22" max="22" width="15.75390625" style="0" bestFit="1" customWidth="1"/>
  </cols>
  <sheetData>
    <row r="1" spans="3:23" ht="15.75">
      <c r="C1" s="44" t="s">
        <v>32</v>
      </c>
      <c r="D1" s="44"/>
      <c r="E1" s="44"/>
      <c r="F1" s="44"/>
      <c r="G1" s="44"/>
      <c r="H1" s="44"/>
      <c r="I1" s="44"/>
      <c r="J1" s="44"/>
      <c r="K1" s="44"/>
      <c r="L1" s="44"/>
      <c r="M1" s="6"/>
      <c r="N1" s="6"/>
      <c r="O1" s="25"/>
      <c r="Q1" s="42" t="s">
        <v>38</v>
      </c>
      <c r="R1" s="42"/>
      <c r="U1" s="2"/>
      <c r="V1" s="2"/>
      <c r="W1" s="2"/>
    </row>
    <row r="2" spans="2:20" ht="48" customHeight="1" thickBot="1">
      <c r="B2" s="6" t="s">
        <v>30</v>
      </c>
      <c r="C2" s="15" t="s">
        <v>92</v>
      </c>
      <c r="D2" s="15" t="s">
        <v>93</v>
      </c>
      <c r="E2" s="15" t="s">
        <v>94</v>
      </c>
      <c r="F2" s="15" t="s">
        <v>95</v>
      </c>
      <c r="G2" s="15" t="s">
        <v>96</v>
      </c>
      <c r="H2" s="15" t="s">
        <v>97</v>
      </c>
      <c r="I2" s="15" t="s">
        <v>149</v>
      </c>
      <c r="J2" s="15" t="s">
        <v>150</v>
      </c>
      <c r="K2" s="15" t="s">
        <v>165</v>
      </c>
      <c r="L2" s="15" t="s">
        <v>173</v>
      </c>
      <c r="M2" s="15" t="s">
        <v>183</v>
      </c>
      <c r="N2" s="15" t="s">
        <v>187</v>
      </c>
      <c r="O2" s="24" t="s">
        <v>178</v>
      </c>
      <c r="P2" s="3" t="s">
        <v>40</v>
      </c>
      <c r="Q2" s="3" t="s">
        <v>29</v>
      </c>
      <c r="R2" s="3" t="s">
        <v>39</v>
      </c>
      <c r="S2" s="3" t="s">
        <v>41</v>
      </c>
      <c r="T2" s="19" t="s">
        <v>156</v>
      </c>
    </row>
    <row r="3" spans="1:20" ht="15.75">
      <c r="A3" s="5" t="s">
        <v>0</v>
      </c>
      <c r="B3" s="5" t="s">
        <v>18</v>
      </c>
      <c r="C3" s="5">
        <v>435</v>
      </c>
      <c r="D3" s="5">
        <v>345</v>
      </c>
      <c r="E3" s="5">
        <v>399</v>
      </c>
      <c r="F3" s="18">
        <v>438</v>
      </c>
      <c r="G3" s="18">
        <v>472</v>
      </c>
      <c r="H3" s="18">
        <v>454</v>
      </c>
      <c r="O3" s="26"/>
      <c r="P3" s="13">
        <f>SUM(C3:O3)</f>
        <v>2543</v>
      </c>
      <c r="Q3" s="1">
        <v>3</v>
      </c>
      <c r="R3" s="1">
        <v>5</v>
      </c>
      <c r="S3" s="1">
        <v>-3</v>
      </c>
      <c r="T3" s="1">
        <v>0</v>
      </c>
    </row>
    <row r="4" spans="1:20" ht="15.75">
      <c r="A4" s="5" t="s">
        <v>1</v>
      </c>
      <c r="B4" s="5" t="s">
        <v>19</v>
      </c>
      <c r="E4" s="5">
        <v>385</v>
      </c>
      <c r="F4" s="18">
        <v>447</v>
      </c>
      <c r="G4" s="18">
        <v>440</v>
      </c>
      <c r="H4" s="18">
        <v>426</v>
      </c>
      <c r="I4" s="18">
        <v>394</v>
      </c>
      <c r="J4" s="18">
        <v>410</v>
      </c>
      <c r="O4" s="26"/>
      <c r="P4" s="13">
        <f aca="true" t="shared" si="0" ref="P4:P17">SUM(C4:O4)</f>
        <v>2502</v>
      </c>
      <c r="Q4" s="1">
        <v>7</v>
      </c>
      <c r="R4" s="1">
        <v>1</v>
      </c>
      <c r="S4" s="1">
        <v>294</v>
      </c>
      <c r="T4" s="1">
        <v>2</v>
      </c>
    </row>
    <row r="5" spans="1:20" ht="15.75">
      <c r="A5" s="5" t="s">
        <v>2</v>
      </c>
      <c r="B5" s="5" t="s">
        <v>20</v>
      </c>
      <c r="F5" s="5">
        <v>398</v>
      </c>
      <c r="G5" s="18">
        <v>464</v>
      </c>
      <c r="H5" s="5">
        <v>442</v>
      </c>
      <c r="I5" s="18">
        <v>409</v>
      </c>
      <c r="J5" s="5">
        <v>407</v>
      </c>
      <c r="K5" s="5">
        <v>377</v>
      </c>
      <c r="O5" s="26"/>
      <c r="P5" s="13">
        <f t="shared" si="0"/>
        <v>2497</v>
      </c>
      <c r="Q5" s="1">
        <v>2</v>
      </c>
      <c r="R5" s="1">
        <v>6</v>
      </c>
      <c r="S5" s="1">
        <v>-140</v>
      </c>
      <c r="T5" s="1">
        <v>0</v>
      </c>
    </row>
    <row r="6" spans="1:20" ht="15.75">
      <c r="A6" s="5" t="s">
        <v>3</v>
      </c>
      <c r="B6" s="5" t="s">
        <v>21</v>
      </c>
      <c r="C6" s="18">
        <v>453</v>
      </c>
      <c r="F6" s="5">
        <v>401</v>
      </c>
      <c r="G6" s="5">
        <v>410</v>
      </c>
      <c r="H6" s="18">
        <v>446</v>
      </c>
      <c r="I6" s="18">
        <v>432</v>
      </c>
      <c r="J6" s="18">
        <v>446</v>
      </c>
      <c r="O6" s="26"/>
      <c r="P6" s="13">
        <f t="shared" si="0"/>
        <v>2588</v>
      </c>
      <c r="Q6" s="1">
        <v>6</v>
      </c>
      <c r="R6" s="1">
        <v>2</v>
      </c>
      <c r="S6" s="7">
        <f>P6-2367</f>
        <v>221</v>
      </c>
      <c r="T6" s="1">
        <v>2</v>
      </c>
    </row>
    <row r="7" spans="1:20" ht="15.75">
      <c r="A7" s="5" t="s">
        <v>4</v>
      </c>
      <c r="B7" s="5" t="s">
        <v>33</v>
      </c>
      <c r="C7" s="18">
        <v>429</v>
      </c>
      <c r="G7" s="18">
        <v>454</v>
      </c>
      <c r="H7" s="18">
        <v>450</v>
      </c>
      <c r="I7" s="5">
        <v>421</v>
      </c>
      <c r="J7" s="5">
        <v>423</v>
      </c>
      <c r="K7" s="5">
        <v>413</v>
      </c>
      <c r="O7" s="26"/>
      <c r="P7" s="13">
        <f t="shared" si="0"/>
        <v>2590</v>
      </c>
      <c r="Q7" s="1">
        <v>5</v>
      </c>
      <c r="R7" s="1">
        <v>3</v>
      </c>
      <c r="S7" s="7">
        <f>P7-2485</f>
        <v>105</v>
      </c>
      <c r="T7" s="1">
        <v>2</v>
      </c>
    </row>
    <row r="8" spans="1:20" ht="15.75">
      <c r="A8" s="5" t="s">
        <v>5</v>
      </c>
      <c r="B8" s="5" t="s">
        <v>36</v>
      </c>
      <c r="C8" s="5">
        <v>420</v>
      </c>
      <c r="G8" s="18">
        <v>443</v>
      </c>
      <c r="H8" s="18">
        <v>474</v>
      </c>
      <c r="I8" s="5">
        <v>407</v>
      </c>
      <c r="J8" s="5">
        <v>419</v>
      </c>
      <c r="K8" s="5">
        <v>410</v>
      </c>
      <c r="O8" s="26"/>
      <c r="P8" s="13">
        <f t="shared" si="0"/>
        <v>2573</v>
      </c>
      <c r="Q8" s="1">
        <v>2</v>
      </c>
      <c r="R8" s="1">
        <v>6</v>
      </c>
      <c r="S8" s="1">
        <v>-97</v>
      </c>
      <c r="T8" s="1">
        <v>0</v>
      </c>
    </row>
    <row r="9" spans="1:20" ht="15.75">
      <c r="A9" s="5" t="s">
        <v>6</v>
      </c>
      <c r="B9" s="5" t="s">
        <v>15</v>
      </c>
      <c r="C9" s="18">
        <v>454</v>
      </c>
      <c r="G9" s="18">
        <v>448</v>
      </c>
      <c r="H9" s="5">
        <v>414</v>
      </c>
      <c r="I9" s="5">
        <v>386</v>
      </c>
      <c r="J9" s="18">
        <v>429</v>
      </c>
      <c r="K9" s="18">
        <v>421</v>
      </c>
      <c r="O9" s="26"/>
      <c r="P9" s="13">
        <f t="shared" si="0"/>
        <v>2552</v>
      </c>
      <c r="Q9" s="1">
        <v>4</v>
      </c>
      <c r="R9" s="1">
        <v>4</v>
      </c>
      <c r="S9" s="1">
        <v>-11</v>
      </c>
      <c r="T9" s="1">
        <v>1</v>
      </c>
    </row>
    <row r="10" spans="1:20" ht="15.75">
      <c r="A10" s="5" t="s">
        <v>7</v>
      </c>
      <c r="B10" s="5" t="s">
        <v>23</v>
      </c>
      <c r="C10" s="18">
        <v>456</v>
      </c>
      <c r="G10" s="5">
        <v>427</v>
      </c>
      <c r="H10" s="18">
        <v>457</v>
      </c>
      <c r="J10" s="5">
        <v>401</v>
      </c>
      <c r="K10" s="5">
        <v>398</v>
      </c>
      <c r="L10" s="18">
        <v>428</v>
      </c>
      <c r="M10" s="33"/>
      <c r="N10" s="33"/>
      <c r="O10" s="27"/>
      <c r="P10" s="13">
        <f t="shared" si="0"/>
        <v>2567</v>
      </c>
      <c r="Q10" s="1">
        <v>5</v>
      </c>
      <c r="R10" s="1">
        <v>3</v>
      </c>
      <c r="S10" s="7">
        <f>P10-2538</f>
        <v>29</v>
      </c>
      <c r="T10" s="1">
        <v>2</v>
      </c>
    </row>
    <row r="11" spans="1:16" ht="15.75">
      <c r="A11" s="5" t="s">
        <v>8</v>
      </c>
      <c r="B11" s="5" t="s">
        <v>24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3"/>
      <c r="N11" s="33"/>
      <c r="O11" s="26"/>
      <c r="P11" s="13">
        <f t="shared" si="0"/>
        <v>0</v>
      </c>
    </row>
    <row r="12" spans="1:20" ht="15.75">
      <c r="A12" s="5" t="s">
        <v>9</v>
      </c>
      <c r="B12" s="5" t="s">
        <v>25</v>
      </c>
      <c r="G12" s="18">
        <v>230</v>
      </c>
      <c r="H12" s="18">
        <v>426</v>
      </c>
      <c r="I12" s="18">
        <v>194</v>
      </c>
      <c r="J12" s="18">
        <v>411</v>
      </c>
      <c r="K12" s="18">
        <v>424</v>
      </c>
      <c r="L12" s="18">
        <v>459</v>
      </c>
      <c r="M12" s="33"/>
      <c r="N12" s="33"/>
      <c r="O12" s="30">
        <v>420</v>
      </c>
      <c r="P12" s="13">
        <f t="shared" si="0"/>
        <v>2564</v>
      </c>
      <c r="Q12" s="1">
        <v>8</v>
      </c>
      <c r="R12" s="1">
        <v>0</v>
      </c>
      <c r="S12" s="1">
        <v>271</v>
      </c>
      <c r="T12" s="1">
        <v>2</v>
      </c>
    </row>
    <row r="13" spans="1:20" ht="15.75">
      <c r="A13" s="5" t="s">
        <v>10</v>
      </c>
      <c r="B13" s="5" t="s">
        <v>26</v>
      </c>
      <c r="C13" s="5">
        <v>381</v>
      </c>
      <c r="G13" s="18">
        <v>453</v>
      </c>
      <c r="H13" s="18">
        <v>481</v>
      </c>
      <c r="J13" s="5">
        <v>424</v>
      </c>
      <c r="L13" s="5">
        <v>412</v>
      </c>
      <c r="O13" s="26">
        <v>400</v>
      </c>
      <c r="P13" s="13">
        <f t="shared" si="0"/>
        <v>2551</v>
      </c>
      <c r="Q13" s="1">
        <v>2</v>
      </c>
      <c r="R13" s="1">
        <v>6</v>
      </c>
      <c r="S13" s="1">
        <v>-120</v>
      </c>
      <c r="T13" s="1">
        <v>0</v>
      </c>
    </row>
    <row r="14" spans="1:20" ht="15.75">
      <c r="A14" s="5" t="s">
        <v>11</v>
      </c>
      <c r="B14" s="5" t="s">
        <v>27</v>
      </c>
      <c r="C14" s="5">
        <v>395</v>
      </c>
      <c r="F14" s="33"/>
      <c r="G14" s="18">
        <v>428</v>
      </c>
      <c r="I14" s="5">
        <v>396</v>
      </c>
      <c r="J14" s="5">
        <v>421</v>
      </c>
      <c r="L14" s="18">
        <v>438</v>
      </c>
      <c r="M14" s="33">
        <v>280</v>
      </c>
      <c r="N14" s="33"/>
      <c r="O14" s="26"/>
      <c r="P14" s="13">
        <f t="shared" si="0"/>
        <v>2358</v>
      </c>
      <c r="Q14" s="1">
        <v>2</v>
      </c>
      <c r="R14" s="1">
        <v>6</v>
      </c>
      <c r="S14" s="1">
        <v>-204</v>
      </c>
      <c r="T14" s="1">
        <v>0</v>
      </c>
    </row>
    <row r="15" spans="1:20" ht="15.75">
      <c r="A15" s="5" t="s">
        <v>12</v>
      </c>
      <c r="B15" s="5" t="s">
        <v>28</v>
      </c>
      <c r="C15" s="5">
        <v>427</v>
      </c>
      <c r="G15" s="5">
        <v>395</v>
      </c>
      <c r="H15" s="18">
        <v>438</v>
      </c>
      <c r="I15" s="18">
        <v>440</v>
      </c>
      <c r="J15" s="5">
        <v>386</v>
      </c>
      <c r="L15" s="18">
        <v>471</v>
      </c>
      <c r="O15" s="26"/>
      <c r="P15" s="13">
        <f t="shared" si="0"/>
        <v>2557</v>
      </c>
      <c r="Q15" s="1">
        <v>3</v>
      </c>
      <c r="R15" s="1">
        <v>5</v>
      </c>
      <c r="S15" s="1">
        <v>-50</v>
      </c>
      <c r="T15" s="1">
        <v>0</v>
      </c>
    </row>
    <row r="16" spans="1:20" ht="15.75">
      <c r="A16" s="5" t="s">
        <v>13</v>
      </c>
      <c r="B16" s="5" t="s">
        <v>17</v>
      </c>
      <c r="C16" s="5">
        <v>414</v>
      </c>
      <c r="G16" s="18">
        <v>436</v>
      </c>
      <c r="H16" s="18">
        <v>467</v>
      </c>
      <c r="I16" s="5">
        <v>403</v>
      </c>
      <c r="J16" s="5">
        <v>411</v>
      </c>
      <c r="L16" s="5">
        <v>421</v>
      </c>
      <c r="O16" s="26"/>
      <c r="P16" s="13">
        <f>SUM(C16:O16)</f>
        <v>2552</v>
      </c>
      <c r="Q16" s="1">
        <v>2</v>
      </c>
      <c r="R16" s="1">
        <v>6</v>
      </c>
      <c r="S16" s="1">
        <v>-43</v>
      </c>
      <c r="T16" s="1">
        <v>0</v>
      </c>
    </row>
    <row r="17" spans="1:20" ht="16.5" thickBot="1">
      <c r="A17" s="5" t="s">
        <v>14</v>
      </c>
      <c r="B17" s="5" t="s">
        <v>31</v>
      </c>
      <c r="C17" s="4">
        <v>215</v>
      </c>
      <c r="D17" s="4"/>
      <c r="E17" s="4"/>
      <c r="F17" s="4"/>
      <c r="G17" s="40">
        <v>432</v>
      </c>
      <c r="H17" s="4"/>
      <c r="I17" s="4">
        <v>191</v>
      </c>
      <c r="J17" s="41">
        <v>418</v>
      </c>
      <c r="K17" s="4">
        <v>356</v>
      </c>
      <c r="L17" s="40">
        <v>419</v>
      </c>
      <c r="M17" s="4"/>
      <c r="N17" s="4">
        <v>382</v>
      </c>
      <c r="O17" s="28"/>
      <c r="P17" s="14">
        <f t="shared" si="0"/>
        <v>2413</v>
      </c>
      <c r="Q17" s="4">
        <v>2</v>
      </c>
      <c r="R17" s="4">
        <v>6</v>
      </c>
      <c r="S17" s="4">
        <v>-188</v>
      </c>
      <c r="T17" s="4">
        <v>0</v>
      </c>
    </row>
    <row r="18" spans="3:15" ht="16.5" thickTop="1">
      <c r="C18" s="8">
        <f>SUM(C3:C17)</f>
        <v>4479</v>
      </c>
      <c r="D18" s="8">
        <f aca="true" t="shared" si="1" ref="D18:K18">SUM(D3:D16)</f>
        <v>345</v>
      </c>
      <c r="E18" s="8">
        <f t="shared" si="1"/>
        <v>784</v>
      </c>
      <c r="F18" s="8">
        <f t="shared" si="1"/>
        <v>1684</v>
      </c>
      <c r="G18" s="8">
        <f>SUM(G3:G17)</f>
        <v>5932</v>
      </c>
      <c r="H18" s="8">
        <f>SUM(H3:H17)</f>
        <v>5375</v>
      </c>
      <c r="I18" s="8">
        <f>SUM(I3:I17)</f>
        <v>4073</v>
      </c>
      <c r="J18" s="8">
        <f>SUM(J3:J17)</f>
        <v>5406</v>
      </c>
      <c r="K18" s="8">
        <f t="shared" si="1"/>
        <v>2443</v>
      </c>
      <c r="L18" s="8">
        <f>SUM(L3:L17)</f>
        <v>3048</v>
      </c>
      <c r="M18" s="8">
        <f>SUM(M3:M17)</f>
        <v>280</v>
      </c>
      <c r="N18" s="8">
        <f>SUM(N3:N17)</f>
        <v>382</v>
      </c>
      <c r="O18" s="8">
        <f>SUM(O3:O17)</f>
        <v>820</v>
      </c>
    </row>
    <row r="19" spans="2:22" ht="33.75" customHeight="1">
      <c r="B19" s="20" t="s">
        <v>185</v>
      </c>
      <c r="C19" s="38">
        <f>C18/10.5</f>
        <v>426.57142857142856</v>
      </c>
      <c r="D19" s="38">
        <f>D18/1</f>
        <v>345</v>
      </c>
      <c r="E19" s="38">
        <f>E18/2</f>
        <v>392</v>
      </c>
      <c r="F19" s="38">
        <f>F18/4</f>
        <v>421</v>
      </c>
      <c r="G19" s="38">
        <f>G18/14</f>
        <v>423.7142857142857</v>
      </c>
      <c r="H19" s="38">
        <f>H18/12</f>
        <v>447.9166666666667</v>
      </c>
      <c r="I19" s="38">
        <f>I18/10.5</f>
        <v>387.9047619047619</v>
      </c>
      <c r="J19" s="38">
        <f>J18/13</f>
        <v>415.84615384615387</v>
      </c>
      <c r="K19" s="38">
        <f>K18/7</f>
        <v>349</v>
      </c>
      <c r="L19" s="38">
        <f>L18/7</f>
        <v>435.42857142857144</v>
      </c>
      <c r="M19" s="38">
        <f>M18/1</f>
        <v>280</v>
      </c>
      <c r="N19" s="38">
        <f>N18/1</f>
        <v>382</v>
      </c>
      <c r="O19" s="38">
        <f>O18/2</f>
        <v>410</v>
      </c>
      <c r="P19" s="3" t="s">
        <v>40</v>
      </c>
      <c r="Q19" s="42" t="s">
        <v>157</v>
      </c>
      <c r="R19" s="42"/>
      <c r="S19" s="3" t="s">
        <v>41</v>
      </c>
      <c r="T19" s="19" t="s">
        <v>158</v>
      </c>
      <c r="V19" s="31" t="s">
        <v>180</v>
      </c>
    </row>
    <row r="20" spans="16:22" ht="15.75">
      <c r="P20" s="7">
        <f>SUM(P3:P17)</f>
        <v>35407</v>
      </c>
      <c r="Q20" s="1">
        <f>SUM(Q3:Q17)</f>
        <v>53</v>
      </c>
      <c r="R20" s="1">
        <f>SUM(R3:R17)</f>
        <v>59</v>
      </c>
      <c r="S20" s="1">
        <f>SUM(S3:S17)</f>
        <v>64</v>
      </c>
      <c r="T20" s="1">
        <f>SUM(T3:T17)</f>
        <v>11</v>
      </c>
      <c r="V20" s="2">
        <f>Q20-R20</f>
        <v>-6</v>
      </c>
    </row>
    <row r="21" spans="3:4" ht="15.75">
      <c r="C21" s="43" t="s">
        <v>55</v>
      </c>
      <c r="D21" s="43"/>
    </row>
    <row r="22" spans="16:17" ht="15.75">
      <c r="P22" s="1" t="s">
        <v>186</v>
      </c>
      <c r="Q22" s="39">
        <f>P20/14</f>
        <v>2529.0714285714284</v>
      </c>
    </row>
    <row r="27" ht="15.75">
      <c r="I27" s="33"/>
    </row>
  </sheetData>
  <mergeCells count="4">
    <mergeCell ref="C1:L1"/>
    <mergeCell ref="Q1:R1"/>
    <mergeCell ref="C21:D21"/>
    <mergeCell ref="Q19:R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2"/>
  <sheetViews>
    <sheetView zoomScale="89" zoomScaleNormal="89" workbookViewId="0" topLeftCell="A1">
      <selection activeCell="I8" sqref="I8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9" width="9.125" style="1" customWidth="1"/>
    <col min="10" max="10" width="11.25390625" style="1" customWidth="1"/>
    <col min="11" max="11" width="11.375" style="1" customWidth="1"/>
    <col min="12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125" style="1" customWidth="1"/>
    <col min="19" max="19" width="15.75390625" style="0" bestFit="1" customWidth="1"/>
  </cols>
  <sheetData>
    <row r="1" spans="3:20" ht="15.7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N1" s="42" t="s">
        <v>38</v>
      </c>
      <c r="O1" s="42"/>
      <c r="R1" s="2"/>
      <c r="S1" s="2"/>
      <c r="T1" s="2"/>
    </row>
    <row r="2" spans="2:17" ht="34.5" customHeight="1" thickBot="1">
      <c r="B2" s="3" t="s">
        <v>30</v>
      </c>
      <c r="C2" s="15" t="s">
        <v>82</v>
      </c>
      <c r="D2" s="15" t="s">
        <v>81</v>
      </c>
      <c r="E2" s="15" t="s">
        <v>80</v>
      </c>
      <c r="F2" s="15" t="s">
        <v>79</v>
      </c>
      <c r="G2" s="15" t="s">
        <v>78</v>
      </c>
      <c r="H2" s="15" t="s">
        <v>77</v>
      </c>
      <c r="I2" s="15" t="s">
        <v>136</v>
      </c>
      <c r="J2" s="15" t="s">
        <v>151</v>
      </c>
      <c r="K2" s="15" t="s">
        <v>174</v>
      </c>
      <c r="L2" s="15"/>
      <c r="M2" s="3" t="s">
        <v>40</v>
      </c>
      <c r="N2" s="3" t="s">
        <v>21</v>
      </c>
      <c r="O2" s="3" t="s">
        <v>39</v>
      </c>
      <c r="P2" s="3" t="s">
        <v>41</v>
      </c>
      <c r="Q2" s="19" t="s">
        <v>156</v>
      </c>
    </row>
    <row r="3" spans="1:17" ht="15.75">
      <c r="A3" s="1" t="s">
        <v>0</v>
      </c>
      <c r="B3" s="1" t="s">
        <v>26</v>
      </c>
      <c r="C3" s="16">
        <v>450</v>
      </c>
      <c r="D3" s="16">
        <v>439</v>
      </c>
      <c r="E3" s="1">
        <v>370</v>
      </c>
      <c r="F3" s="1">
        <v>435</v>
      </c>
      <c r="G3" s="1">
        <v>381</v>
      </c>
      <c r="H3" s="1">
        <v>330</v>
      </c>
      <c r="L3" s="10"/>
      <c r="M3" s="7">
        <f>SUM(C3:L3)</f>
        <v>2405</v>
      </c>
      <c r="N3" s="1">
        <v>2</v>
      </c>
      <c r="O3" s="1">
        <v>6</v>
      </c>
      <c r="P3" s="1">
        <v>-259</v>
      </c>
      <c r="Q3" s="1">
        <v>0</v>
      </c>
    </row>
    <row r="4" spans="1:17" ht="15.75">
      <c r="A4" s="1" t="s">
        <v>1</v>
      </c>
      <c r="B4" s="1" t="s">
        <v>27</v>
      </c>
      <c r="C4" s="16">
        <v>451</v>
      </c>
      <c r="E4" s="1">
        <v>358</v>
      </c>
      <c r="F4" s="1">
        <v>383</v>
      </c>
      <c r="G4" s="16">
        <v>438</v>
      </c>
      <c r="H4" s="1">
        <v>349</v>
      </c>
      <c r="I4" s="1">
        <v>337</v>
      </c>
      <c r="L4" s="10"/>
      <c r="M4" s="7">
        <f aca="true" t="shared" si="0" ref="M4:M17">SUM(C4:L4)</f>
        <v>2316</v>
      </c>
      <c r="N4" s="1">
        <v>2</v>
      </c>
      <c r="O4" s="1">
        <v>6</v>
      </c>
      <c r="P4" s="1">
        <v>-286</v>
      </c>
      <c r="Q4" s="1">
        <v>0</v>
      </c>
    </row>
    <row r="5" spans="1:17" ht="15.75">
      <c r="A5" s="1" t="s">
        <v>2</v>
      </c>
      <c r="B5" s="1" t="s">
        <v>28</v>
      </c>
      <c r="C5" s="16">
        <v>453</v>
      </c>
      <c r="E5" s="1">
        <v>370</v>
      </c>
      <c r="F5" s="1">
        <v>399</v>
      </c>
      <c r="G5" s="1">
        <v>373</v>
      </c>
      <c r="H5" s="16">
        <v>401</v>
      </c>
      <c r="J5" s="1">
        <v>329</v>
      </c>
      <c r="L5" s="10"/>
      <c r="M5" s="7">
        <f t="shared" si="0"/>
        <v>2325</v>
      </c>
      <c r="N5" s="1">
        <v>2</v>
      </c>
      <c r="O5" s="1">
        <v>6</v>
      </c>
      <c r="P5" s="1">
        <v>-210</v>
      </c>
      <c r="Q5" s="1">
        <v>0</v>
      </c>
    </row>
    <row r="6" spans="1:17" ht="15.75">
      <c r="A6" s="1" t="s">
        <v>3</v>
      </c>
      <c r="B6" s="1" t="s">
        <v>29</v>
      </c>
      <c r="C6" s="16">
        <v>428</v>
      </c>
      <c r="E6" s="1">
        <v>395</v>
      </c>
      <c r="F6" s="16">
        <v>430</v>
      </c>
      <c r="G6" s="1">
        <v>409</v>
      </c>
      <c r="H6" s="1">
        <v>372</v>
      </c>
      <c r="J6" s="1">
        <v>333</v>
      </c>
      <c r="L6" s="10"/>
      <c r="M6" s="7">
        <f t="shared" si="0"/>
        <v>2367</v>
      </c>
      <c r="N6" s="1">
        <v>2</v>
      </c>
      <c r="O6" s="1">
        <v>6</v>
      </c>
      <c r="P6" s="7">
        <f>M6-2588</f>
        <v>-221</v>
      </c>
      <c r="Q6" s="1">
        <v>0</v>
      </c>
    </row>
    <row r="7" spans="1:17" ht="15.75">
      <c r="A7" s="1" t="s">
        <v>4</v>
      </c>
      <c r="B7" s="1" t="s">
        <v>31</v>
      </c>
      <c r="C7" s="16">
        <v>457</v>
      </c>
      <c r="E7" s="1">
        <v>359</v>
      </c>
      <c r="F7" s="16">
        <v>440</v>
      </c>
      <c r="G7" s="1">
        <v>378</v>
      </c>
      <c r="H7" s="1">
        <v>379</v>
      </c>
      <c r="J7" s="1">
        <v>340</v>
      </c>
      <c r="L7" s="10"/>
      <c r="M7" s="7">
        <f t="shared" si="0"/>
        <v>2353</v>
      </c>
      <c r="N7" s="1">
        <v>2</v>
      </c>
      <c r="O7" s="1">
        <v>6</v>
      </c>
      <c r="P7" s="1">
        <f>2353-2616</f>
        <v>-263</v>
      </c>
      <c r="Q7" s="1">
        <v>0</v>
      </c>
    </row>
    <row r="8" spans="1:17" ht="15.75">
      <c r="A8" s="1" t="s">
        <v>5</v>
      </c>
      <c r="B8" s="1" t="s">
        <v>18</v>
      </c>
      <c r="C8" s="1">
        <v>425</v>
      </c>
      <c r="D8" s="16">
        <v>428</v>
      </c>
      <c r="E8" s="1">
        <v>368</v>
      </c>
      <c r="F8" s="1">
        <v>422</v>
      </c>
      <c r="G8" s="1">
        <v>353</v>
      </c>
      <c r="H8" s="1">
        <v>394</v>
      </c>
      <c r="L8" s="10"/>
      <c r="M8" s="7">
        <f t="shared" si="0"/>
        <v>2390</v>
      </c>
      <c r="N8" s="1">
        <v>1</v>
      </c>
      <c r="O8" s="1">
        <v>7</v>
      </c>
      <c r="P8" s="1">
        <v>-150</v>
      </c>
      <c r="Q8" s="1">
        <v>0</v>
      </c>
    </row>
    <row r="9" spans="1:17" ht="15.75">
      <c r="A9" s="1" t="s">
        <v>6</v>
      </c>
      <c r="B9" s="1" t="s">
        <v>19</v>
      </c>
      <c r="C9" s="16">
        <v>434</v>
      </c>
      <c r="D9" s="1">
        <v>382</v>
      </c>
      <c r="E9" s="1">
        <v>405</v>
      </c>
      <c r="F9" s="16">
        <v>465</v>
      </c>
      <c r="G9" s="16">
        <v>420</v>
      </c>
      <c r="H9" s="1">
        <v>391</v>
      </c>
      <c r="L9" s="10"/>
      <c r="M9" s="7">
        <f t="shared" si="0"/>
        <v>2497</v>
      </c>
      <c r="N9" s="1">
        <v>5</v>
      </c>
      <c r="O9" s="1">
        <v>3</v>
      </c>
      <c r="P9" s="1">
        <v>111</v>
      </c>
      <c r="Q9" s="1">
        <v>2</v>
      </c>
    </row>
    <row r="10" spans="1:17" ht="15.75">
      <c r="A10" s="1" t="s">
        <v>7</v>
      </c>
      <c r="B10" s="1" t="s">
        <v>20</v>
      </c>
      <c r="C10" s="1">
        <v>402</v>
      </c>
      <c r="D10" s="1">
        <v>372</v>
      </c>
      <c r="E10" s="1">
        <v>379</v>
      </c>
      <c r="F10" s="16">
        <v>430</v>
      </c>
      <c r="G10" s="16">
        <v>416</v>
      </c>
      <c r="K10" s="1">
        <v>413</v>
      </c>
      <c r="L10" s="10"/>
      <c r="M10" s="7">
        <f t="shared" si="0"/>
        <v>2412</v>
      </c>
      <c r="N10" s="1">
        <v>2</v>
      </c>
      <c r="O10" s="1">
        <v>6</v>
      </c>
      <c r="P10" s="1">
        <v>-148</v>
      </c>
      <c r="Q10" s="1">
        <v>0</v>
      </c>
    </row>
    <row r="11" spans="1:17" ht="15.75">
      <c r="A11" s="1" t="s">
        <v>8</v>
      </c>
      <c r="B11" s="1" t="s">
        <v>17</v>
      </c>
      <c r="C11" s="16">
        <v>479</v>
      </c>
      <c r="E11" s="1">
        <v>194</v>
      </c>
      <c r="F11" s="1">
        <v>401</v>
      </c>
      <c r="G11" s="1">
        <v>181</v>
      </c>
      <c r="H11" s="1">
        <v>376</v>
      </c>
      <c r="J11" s="1">
        <v>316</v>
      </c>
      <c r="K11" s="16">
        <v>427</v>
      </c>
      <c r="L11" s="10"/>
      <c r="M11" s="7">
        <f t="shared" si="0"/>
        <v>2374</v>
      </c>
      <c r="N11" s="1">
        <v>2</v>
      </c>
      <c r="O11" s="1">
        <v>6</v>
      </c>
      <c r="P11" s="1">
        <v>-86</v>
      </c>
      <c r="Q11" s="1">
        <v>0</v>
      </c>
    </row>
    <row r="12" spans="1:17" ht="15.75">
      <c r="A12" s="1" t="s">
        <v>9</v>
      </c>
      <c r="B12" s="1" t="s">
        <v>33</v>
      </c>
      <c r="C12" s="1">
        <v>398</v>
      </c>
      <c r="D12" s="16">
        <v>434</v>
      </c>
      <c r="F12" s="16">
        <v>431</v>
      </c>
      <c r="G12" s="1">
        <v>374</v>
      </c>
      <c r="H12" s="1">
        <v>361</v>
      </c>
      <c r="K12" s="16">
        <v>425</v>
      </c>
      <c r="L12" s="10"/>
      <c r="M12" s="7">
        <f t="shared" si="0"/>
        <v>2423</v>
      </c>
      <c r="N12" s="1">
        <v>3</v>
      </c>
      <c r="O12" s="1">
        <v>5</v>
      </c>
      <c r="P12" s="1">
        <v>-103</v>
      </c>
      <c r="Q12" s="1">
        <v>0</v>
      </c>
    </row>
    <row r="13" spans="1:17" ht="15.75">
      <c r="A13" s="1" t="s">
        <v>10</v>
      </c>
      <c r="B13" s="1" t="s">
        <v>16</v>
      </c>
      <c r="C13" s="16">
        <v>437</v>
      </c>
      <c r="D13" s="16">
        <v>420</v>
      </c>
      <c r="F13" s="1">
        <v>415</v>
      </c>
      <c r="G13" s="1">
        <v>412</v>
      </c>
      <c r="J13" s="1">
        <v>307</v>
      </c>
      <c r="K13" s="1">
        <v>404</v>
      </c>
      <c r="L13" s="10"/>
      <c r="M13" s="7">
        <f t="shared" si="0"/>
        <v>2395</v>
      </c>
      <c r="N13" s="1">
        <v>2</v>
      </c>
      <c r="O13" s="1">
        <v>6</v>
      </c>
      <c r="P13" s="1">
        <v>-144</v>
      </c>
      <c r="Q13" s="1">
        <v>0</v>
      </c>
    </row>
    <row r="14" spans="1:17" ht="15.75">
      <c r="A14" s="1" t="s">
        <v>11</v>
      </c>
      <c r="B14" s="1" t="s">
        <v>15</v>
      </c>
      <c r="C14" s="1">
        <v>422</v>
      </c>
      <c r="D14" s="16">
        <v>432</v>
      </c>
      <c r="F14" s="16">
        <v>425</v>
      </c>
      <c r="G14" s="16">
        <v>429</v>
      </c>
      <c r="H14" s="1">
        <v>383</v>
      </c>
      <c r="K14" s="1">
        <v>402</v>
      </c>
      <c r="L14" s="10"/>
      <c r="M14" s="7">
        <f t="shared" si="0"/>
        <v>2493</v>
      </c>
      <c r="N14" s="1">
        <v>3</v>
      </c>
      <c r="O14" s="1">
        <v>5</v>
      </c>
      <c r="P14" s="7">
        <f>M14-2521</f>
        <v>-28</v>
      </c>
      <c r="Q14" s="1">
        <v>0</v>
      </c>
    </row>
    <row r="15" spans="1:17" ht="15.75">
      <c r="A15" s="1" t="s">
        <v>12</v>
      </c>
      <c r="B15" s="1" t="s">
        <v>23</v>
      </c>
      <c r="D15" s="16">
        <v>414</v>
      </c>
      <c r="F15" s="16">
        <v>422</v>
      </c>
      <c r="G15" s="1">
        <v>385</v>
      </c>
      <c r="H15" s="1">
        <v>317</v>
      </c>
      <c r="J15" s="1">
        <v>306</v>
      </c>
      <c r="K15" s="1">
        <v>359</v>
      </c>
      <c r="L15" s="10"/>
      <c r="M15" s="7">
        <f t="shared" si="0"/>
        <v>2203</v>
      </c>
      <c r="N15" s="1">
        <v>2</v>
      </c>
      <c r="O15" s="1">
        <v>6</v>
      </c>
      <c r="P15" s="1">
        <v>-274</v>
      </c>
      <c r="Q15" s="1">
        <v>0</v>
      </c>
    </row>
    <row r="16" spans="1:13" ht="15.75">
      <c r="A16" s="1" t="s">
        <v>13</v>
      </c>
      <c r="B16" s="1" t="s">
        <v>24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7">
        <f t="shared" si="0"/>
        <v>0</v>
      </c>
    </row>
    <row r="17" spans="1:17" ht="16.5" thickBot="1">
      <c r="A17" s="1" t="s">
        <v>14</v>
      </c>
      <c r="B17" s="1" t="s">
        <v>25</v>
      </c>
      <c r="C17" s="40">
        <v>407</v>
      </c>
      <c r="D17" s="4">
        <v>395</v>
      </c>
      <c r="E17" s="4">
        <v>381</v>
      </c>
      <c r="F17" s="40">
        <v>451</v>
      </c>
      <c r="G17" s="40">
        <v>420</v>
      </c>
      <c r="H17" s="4"/>
      <c r="I17" s="4"/>
      <c r="J17" s="4"/>
      <c r="K17" s="40">
        <v>421</v>
      </c>
      <c r="L17" s="11"/>
      <c r="M17" s="9">
        <f t="shared" si="0"/>
        <v>2475</v>
      </c>
      <c r="N17" s="4">
        <v>6</v>
      </c>
      <c r="O17" s="4">
        <v>2</v>
      </c>
      <c r="P17" s="4">
        <v>178</v>
      </c>
      <c r="Q17" s="4">
        <v>2</v>
      </c>
    </row>
    <row r="18" spans="3:12" ht="16.5" thickTop="1">
      <c r="C18" s="7">
        <f>SUM(C3:C17)</f>
        <v>5643</v>
      </c>
      <c r="D18" s="7">
        <f aca="true" t="shared" si="1" ref="D18:L18">SUM(D3:D17)</f>
        <v>3716</v>
      </c>
      <c r="E18" s="7">
        <f t="shared" si="1"/>
        <v>3579</v>
      </c>
      <c r="F18" s="7">
        <f t="shared" si="1"/>
        <v>5949</v>
      </c>
      <c r="G18" s="7">
        <f t="shared" si="1"/>
        <v>5369</v>
      </c>
      <c r="H18" s="7">
        <f t="shared" si="1"/>
        <v>4053</v>
      </c>
      <c r="I18" s="7">
        <f t="shared" si="1"/>
        <v>337</v>
      </c>
      <c r="J18" s="7">
        <f t="shared" si="1"/>
        <v>1931</v>
      </c>
      <c r="K18" s="7">
        <f t="shared" si="1"/>
        <v>2851</v>
      </c>
      <c r="L18" s="7">
        <f t="shared" si="1"/>
        <v>0</v>
      </c>
    </row>
    <row r="19" spans="2:19" ht="36" customHeight="1">
      <c r="B19" s="20" t="s">
        <v>185</v>
      </c>
      <c r="C19" s="37">
        <f>C18/13</f>
        <v>434.0769230769231</v>
      </c>
      <c r="D19" s="37">
        <f>D18/9</f>
        <v>412.8888888888889</v>
      </c>
      <c r="E19" s="37">
        <f>E18/10</f>
        <v>357.9</v>
      </c>
      <c r="F19" s="37">
        <f>F18/14</f>
        <v>424.92857142857144</v>
      </c>
      <c r="G19" s="37">
        <f>G18/14</f>
        <v>383.5</v>
      </c>
      <c r="H19" s="37">
        <f>H18/11</f>
        <v>368.45454545454544</v>
      </c>
      <c r="I19" s="37">
        <f>I18/1</f>
        <v>337</v>
      </c>
      <c r="J19" s="37">
        <f>J18/6</f>
        <v>321.8333333333333</v>
      </c>
      <c r="K19" s="37">
        <f>K18/7</f>
        <v>407.2857142857143</v>
      </c>
      <c r="M19" s="3" t="s">
        <v>40</v>
      </c>
      <c r="N19" s="42" t="s">
        <v>157</v>
      </c>
      <c r="O19" s="42"/>
      <c r="P19" s="3" t="s">
        <v>41</v>
      </c>
      <c r="Q19" s="19" t="s">
        <v>158</v>
      </c>
      <c r="S19" s="31" t="s">
        <v>180</v>
      </c>
    </row>
    <row r="20" spans="13:19" ht="15.75">
      <c r="M20" s="7">
        <f>SUM(M3:M17)</f>
        <v>33428</v>
      </c>
      <c r="N20" s="1">
        <f>SUM(N3:N17)</f>
        <v>36</v>
      </c>
      <c r="O20" s="1">
        <f>SUM(O3:O17)</f>
        <v>76</v>
      </c>
      <c r="P20" s="1">
        <f>SUM(P3:P17)</f>
        <v>-1883</v>
      </c>
      <c r="Q20" s="1">
        <f>SUM(Q3:Q17)</f>
        <v>4</v>
      </c>
      <c r="S20" s="2">
        <f>N20-O20</f>
        <v>-40</v>
      </c>
    </row>
    <row r="21" spans="3:4" ht="15.75">
      <c r="C21" s="43" t="s">
        <v>55</v>
      </c>
      <c r="D21" s="43"/>
    </row>
    <row r="22" spans="13:14" ht="15.75">
      <c r="M22" s="1" t="s">
        <v>186</v>
      </c>
      <c r="N22" s="39">
        <f>M20/14</f>
        <v>2387.714285714286</v>
      </c>
    </row>
  </sheetData>
  <mergeCells count="4">
    <mergeCell ref="C1:L1"/>
    <mergeCell ref="N1:O1"/>
    <mergeCell ref="C21:D21"/>
    <mergeCell ref="N19:O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dcterms:created xsi:type="dcterms:W3CDTF">2008-09-16T07:00:15Z</dcterms:created>
  <dcterms:modified xsi:type="dcterms:W3CDTF">2009-02-18T20:07:47Z</dcterms:modified>
  <cp:category/>
  <cp:version/>
  <cp:contentType/>
  <cp:contentStatus/>
</cp:coreProperties>
</file>